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6" activeTab="0"/>
  </bookViews>
  <sheets>
    <sheet name="БАНКЕТ" sheetId="1" r:id="rId1"/>
    <sheet name="ЗВУК Клуб" sheetId="2" r:id="rId2"/>
    <sheet name="СВЕТ Клуб" sheetId="3" r:id="rId3"/>
    <sheet name="Терраса Тех" sheetId="4" r:id="rId4"/>
  </sheets>
  <definedNames>
    <definedName name="_xlnm.Print_Area" localSheetId="0">'БАНКЕТ'!$A$1:$G$262</definedName>
  </definedNames>
  <calcPr fullCalcOnLoad="1"/>
</workbook>
</file>

<file path=xl/sharedStrings.xml><?xml version="1.0" encoding="utf-8"?>
<sst xmlns="http://schemas.openxmlformats.org/spreadsheetml/2006/main" count="429" uniqueCount="394">
  <si>
    <t>кол-во порций</t>
  </si>
  <si>
    <t>Общий вес в г.</t>
  </si>
  <si>
    <t>ИТОГО</t>
  </si>
  <si>
    <t>цена за порцию</t>
  </si>
  <si>
    <t>Время</t>
  </si>
  <si>
    <t>Общий вес в гр.</t>
  </si>
  <si>
    <t>Дата</t>
  </si>
  <si>
    <t>Вес на человека в гр.</t>
  </si>
  <si>
    <t>Б/А напитки</t>
  </si>
  <si>
    <t>вес/гр.</t>
  </si>
  <si>
    <t>Алкоголь</t>
  </si>
  <si>
    <t xml:space="preserve">Сладкая креветка, страчателла </t>
  </si>
  <si>
    <t xml:space="preserve">Тартар лосось, манго </t>
  </si>
  <si>
    <t xml:space="preserve">Тартар говядина, трюфель </t>
  </si>
  <si>
    <t xml:space="preserve">Краб, гуакомоле </t>
  </si>
  <si>
    <t>Паштет из фуагра, малина</t>
  </si>
  <si>
    <t xml:space="preserve">Мини оладьи с красной икрой </t>
  </si>
  <si>
    <t xml:space="preserve">Мини оладьи с чёрной икрой </t>
  </si>
  <si>
    <t xml:space="preserve">Тунец, паста из перцев </t>
  </si>
  <si>
    <t>Буратта, вяленые томаты</t>
  </si>
  <si>
    <t>Моцарелла, томат, базилик</t>
  </si>
  <si>
    <t>Тако с креветкой, икрой</t>
  </si>
  <si>
    <t xml:space="preserve">Тако с крабом, авокадо </t>
  </si>
  <si>
    <t>Парма, груша</t>
  </si>
  <si>
    <t xml:space="preserve">Огурцы с угрем </t>
  </si>
  <si>
    <t>Вяленая утиная грудка, тыква</t>
  </si>
  <si>
    <t>Бородинский, сельдь, лук</t>
  </si>
  <si>
    <t>Баклажан с мусом из феты</t>
  </si>
  <si>
    <t>Овощные палочки, сырный соус</t>
  </si>
  <si>
    <t>Бриошь:</t>
  </si>
  <si>
    <t>лосось</t>
  </si>
  <si>
    <t xml:space="preserve">тунец </t>
  </si>
  <si>
    <t>угорь</t>
  </si>
  <si>
    <t xml:space="preserve">краб </t>
  </si>
  <si>
    <t>креветка</t>
  </si>
  <si>
    <t>гребешок</t>
  </si>
  <si>
    <t>салат с артишоками</t>
  </si>
  <si>
    <t>салат с крабом</t>
  </si>
  <si>
    <t>салат с лососем сс</t>
  </si>
  <si>
    <t>салат со страчателлой</t>
  </si>
  <si>
    <t>ГОРЯЧИЕ ЗАКУСКИ</t>
  </si>
  <si>
    <t>Жульен из грибов</t>
  </si>
  <si>
    <t>Жульен из мяса краба</t>
  </si>
  <si>
    <t>Спрингролл с курицей</t>
  </si>
  <si>
    <t>Спрингролл с лососем</t>
  </si>
  <si>
    <t>Спрингролл 4 сыра с ребром</t>
  </si>
  <si>
    <t>ГОРЯЧЕЕ</t>
  </si>
  <si>
    <t>Шашлычки:</t>
  </si>
  <si>
    <t>курица</t>
  </si>
  <si>
    <t>мраморная говядина</t>
  </si>
  <si>
    <t>кальмар</t>
  </si>
  <si>
    <t xml:space="preserve">Спаржа на гриле, пармезан </t>
  </si>
  <si>
    <t xml:space="preserve">Мини картофель, топинад из перцев </t>
  </si>
  <si>
    <t>Плато на гриле (мясное)</t>
  </si>
  <si>
    <t>Фруктовое канапе</t>
  </si>
  <si>
    <t>пирожное манго маракуйя мини</t>
  </si>
  <si>
    <t>тарталетка карамель, орехи, крем пломбир</t>
  </si>
  <si>
    <t>тарталетка со сметанным кремом золото</t>
  </si>
  <si>
    <t>Шоколадные конфеты в ассортименте 1шт</t>
  </si>
  <si>
    <t>Маракуйя-фундучная джандуйя-банан</t>
  </si>
  <si>
    <t>Капучино</t>
  </si>
  <si>
    <t>Вишневый чизкейк с бобами Тонка</t>
  </si>
  <si>
    <t>Сливочная соленая карамель-арахисовая джандуйя</t>
  </si>
  <si>
    <t>BELUGA GOLD LINE</t>
  </si>
  <si>
    <t>MACALLAN 12 Y.O.</t>
  </si>
  <si>
    <t xml:space="preserve">Legend of Baikal  Still </t>
  </si>
  <si>
    <t xml:space="preserve">Legend of Baikal  Sparkling </t>
  </si>
  <si>
    <t>Кофе в ассортименте</t>
  </si>
  <si>
    <t xml:space="preserve">Сок </t>
  </si>
  <si>
    <t xml:space="preserve">CHAMPAGNE / BUBBLES </t>
  </si>
  <si>
    <t xml:space="preserve">WHITE </t>
  </si>
  <si>
    <t xml:space="preserve">RED </t>
  </si>
  <si>
    <t>Aperol Spritz</t>
  </si>
  <si>
    <t>Almond Negroni</t>
  </si>
  <si>
    <t>Acoustic Projects</t>
  </si>
  <si>
    <t>FLAVA - звук Клуб</t>
  </si>
  <si>
    <t>Звуковое Оборудование</t>
  </si>
  <si>
    <t>Оборудование</t>
  </si>
  <si>
    <t>Модель</t>
  </si>
  <si>
    <t>Кол-во</t>
  </si>
  <si>
    <t>Клуб - основные акустические системы</t>
  </si>
  <si>
    <t>Акустическая система пассивная, 114 Гц-18 кГц, 12"+8"+1", 300 Вт/8 Ом и 200+75 Вт/16 Ом, 50х25 градусов
975 х 484 х 510 мм, 46 кг</t>
  </si>
  <si>
    <t>Funktion One R4</t>
  </si>
  <si>
    <t>Акустическая система пассивная, 50 Гц-18 кГц, 15"+8"+1", 400 Вт/8 Ом и 200+50 Вт/12 Ом, 50х25 градусов
920 х 522 х 445 мм, 42 кг</t>
  </si>
  <si>
    <t>Funktion One R2</t>
  </si>
  <si>
    <t>2 этаж</t>
  </si>
  <si>
    <t>Сабвуфер пассивный, 45-280 Гц, 2х18", 900 Вт/4 Ом
1326 х 496 х 723 мм, 93 кг</t>
  </si>
  <si>
    <t>Funktion One F218</t>
  </si>
  <si>
    <t>Сабвуфер пассивный, 25-80 Гц, 2х18", 1200 Вт/4 Ом
1326 х 496 х 723 мм, 90 кг</t>
  </si>
  <si>
    <t>Funktion One InfraBass 218</t>
  </si>
  <si>
    <t>Усилитель для АС, 2 канала</t>
  </si>
  <si>
    <t>Funktion One Е-45</t>
  </si>
  <si>
    <t>Funktion One Е-25</t>
  </si>
  <si>
    <t>Усилитель для АС, 4 канала</t>
  </si>
  <si>
    <t>Funktion One Е-30Q</t>
  </si>
  <si>
    <t>Контроллер для АС</t>
  </si>
  <si>
    <t>Funktion One X02</t>
  </si>
  <si>
    <t>Funktion One X04</t>
  </si>
  <si>
    <t>Клуб - дополнительные и мониторные акустические системы</t>
  </si>
  <si>
    <t>Акустическая система активная, монитор сценический, 15"+1,7", 50Гц-20кГц, 90х90гр., 900 Вт</t>
  </si>
  <si>
    <t>FBT VENTIS 115MA</t>
  </si>
  <si>
    <t>сцена</t>
  </si>
  <si>
    <t>Активная акустическая система, 15"+1,7", 900 Вт</t>
  </si>
  <si>
    <t>FBT VENTIS 115A</t>
  </si>
  <si>
    <t>Активная акустическая система, 10"+1", 500 Вт</t>
  </si>
  <si>
    <t>FBT VENTIS 110A</t>
  </si>
  <si>
    <t>Активная акустическая система, 8"+1", 500 Вт</t>
  </si>
  <si>
    <t>FBT VENTIS 108A</t>
  </si>
  <si>
    <t>Цифровой процессор АС, 3x6</t>
  </si>
  <si>
    <t>BEHRINGER DCX2496</t>
  </si>
  <si>
    <t>WC</t>
  </si>
  <si>
    <t>Акустическая система пассивная, DJ монитор, 2х10"+1,4", 60Гц-20кГц, 80х80гр., 500 Вт/4 Ом</t>
  </si>
  <si>
    <t>Void Acoustics AirTen V3</t>
  </si>
  <si>
    <t>DJ</t>
  </si>
  <si>
    <t>Крепление на стойку для AirTen V3</t>
  </si>
  <si>
    <t>Void Acoustics T75 Pole Bracket</t>
  </si>
  <si>
    <t>Усилитель мощности,  2х800 Вт/4 Ом; DSP</t>
  </si>
  <si>
    <t>POWERSOFT Duecanali 1604 DSP+DANTE</t>
  </si>
  <si>
    <t xml:space="preserve">Активный сабвуфер, 18", 1200 Вт </t>
  </si>
  <si>
    <t>FBT SUBLINE 118SA</t>
  </si>
  <si>
    <t>Клуб - фоновое озвучивание коридоров и WC - акустические системы и усиление</t>
  </si>
  <si>
    <t>Акустическая система пассивная настенная, 60 Вт/16 Ом</t>
  </si>
  <si>
    <t>AUDAC ATEO6D</t>
  </si>
  <si>
    <t>Акустическая система пассивная настенная, 10 Вт/16 Ом</t>
  </si>
  <si>
    <t>AUDAC ATEO2D</t>
  </si>
  <si>
    <t>Акустическая система пассивная потолочая, 30 Вт/16 Ом</t>
  </si>
  <si>
    <t>AUDAC CIRA530D/W</t>
  </si>
  <si>
    <t>Акустическая система пассивная потолочная, 30 Вт/16 Ом</t>
  </si>
  <si>
    <t>BIAMP CM4-BL</t>
  </si>
  <si>
    <t>Усилитель мощности, 4х300 Вт/4 Ом</t>
  </si>
  <si>
    <t>INVOTONE D300.4</t>
  </si>
  <si>
    <t>Системы управления</t>
  </si>
  <si>
    <t>Цифровой процессор АС, матрица, шасси + 4 карты in/out</t>
  </si>
  <si>
    <t>BSS BLU-160</t>
  </si>
  <si>
    <t>Внешний интефейс для BLU160 8out</t>
  </si>
  <si>
    <t>BSS BLU-BOB2</t>
  </si>
  <si>
    <t>Пультовое и DJ Оборудование</t>
  </si>
  <si>
    <t>Цифровой микшер</t>
  </si>
  <si>
    <t>MIDAS M32R LIVE</t>
  </si>
  <si>
    <t>Модуль расширения</t>
  </si>
  <si>
    <t>MIDAS DL32</t>
  </si>
  <si>
    <t>Wi-Fi роутер двухдиапазонный</t>
  </si>
  <si>
    <t>ASUS</t>
  </si>
  <si>
    <t>Планшет</t>
  </si>
  <si>
    <t>iPad</t>
  </si>
  <si>
    <t>Радиосистема цифровая вокальная с ручным передатчиком</t>
  </si>
  <si>
    <t>SHURE SLXD24E/SM86</t>
  </si>
  <si>
    <t>4-х канал. профессиональный микшер, клубный стандарт</t>
  </si>
  <si>
    <t>Pioneer DJM-900NXS2</t>
  </si>
  <si>
    <t>Цифровой профессиональный мультиплеер</t>
  </si>
  <si>
    <t>Pioneer CDJ-3000</t>
  </si>
  <si>
    <t>Выход на 1 персону</t>
  </si>
  <si>
    <t>ФОРМАТ</t>
  </si>
  <si>
    <t>ЗАЛ</t>
  </si>
  <si>
    <t>WELCOME</t>
  </si>
  <si>
    <t>Плато на гриле (морепродукты)</t>
  </si>
  <si>
    <t>Световое оборудование</t>
  </si>
  <si>
    <t>FLAVA СВЕТ</t>
  </si>
  <si>
    <t>INVOLIGHT MH5R - голова вращения (BEAM), MSD Philips Platinum 5R, 189 Вт, DMX-512 (Аналог по каналам CLAY PAKY SHARPY)</t>
  </si>
  <si>
    <t xml:space="preserve">MH5R </t>
  </si>
  <si>
    <t>Профессиональная театральная вращающаяся голова / WASH BEAM / 7 шт. светодиодов по 60 Вт. (OSRAM) / RGBW / 3,5°-60°/  CTO 2500-10000k</t>
  </si>
  <si>
    <t>WASH 760z</t>
  </si>
  <si>
    <t xml:space="preserve">Стробоскоп Atomic LED </t>
  </si>
  <si>
    <t>Atomic</t>
  </si>
  <si>
    <t>в пути</t>
  </si>
  <si>
    <t>Линейный светильник TETRRA CHINA 12x40w 55ch</t>
  </si>
  <si>
    <t>12x40W</t>
  </si>
  <si>
    <t>IL Retro Blinder Светодиодный прожектор 3х60Вт. + 48х0,5Вт. RGB светодиодов.</t>
  </si>
  <si>
    <t>IL-00000205</t>
  </si>
  <si>
    <t>Anzhee Fresnel 40 RGBW ZOOM (Подсветка DJ)</t>
  </si>
  <si>
    <t>Fresnel 40 RGBW</t>
  </si>
  <si>
    <t>Треугольник кинетический на лебедках. 444CH</t>
  </si>
  <si>
    <t>Rotate 360 RGB Degress (Люстры с вращением 2 этаж)</t>
  </si>
  <si>
    <t>Люстра SPI в ценрте (из трубок 1м и 2 метра)</t>
  </si>
  <si>
    <t>Веранда</t>
  </si>
  <si>
    <t>Ферма Имлайт Q1-2500</t>
  </si>
  <si>
    <t>Q1-2500</t>
  </si>
  <si>
    <t>PAR / 7 шт. светодиодов по 15 Вт / RGBWA / IP65 / пассивное охлаждение / 15°PROCBET 7x15WP (подсветка колон)</t>
  </si>
  <si>
    <t>PROCBET 7x15 WP</t>
  </si>
  <si>
    <t>INVOLIGHT LEDBAR395 - всепогодная LED панель, RGB 24x 3 Вт, IP65, DMX-512, ДУ</t>
  </si>
  <si>
    <t>LEDBAR395</t>
  </si>
  <si>
    <t xml:space="preserve">DMX Сплитер 8 портовый </t>
  </si>
  <si>
    <t xml:space="preserve">ADJ Saber Spot RGBW </t>
  </si>
  <si>
    <t>ADJ Saber Spot RGBW</t>
  </si>
  <si>
    <t>Управление</t>
  </si>
  <si>
    <t>Крыло управлением света Grand Ma 2 Command Wing+ Fader Wing China</t>
  </si>
  <si>
    <t>Сенсорный моноблок 22"</t>
  </si>
  <si>
    <t>MSI</t>
  </si>
  <si>
    <t>Art Gate Node 6</t>
  </si>
  <si>
    <t>DMX сплитер 8 портов</t>
  </si>
  <si>
    <t>DMX сплитер 4 портов</t>
  </si>
  <si>
    <t>Крио Эффекты</t>
  </si>
  <si>
    <t>Стационарная криопушка GLOBAL EFFECTS CO2 JET</t>
  </si>
  <si>
    <t>Генератор криоэффектов Super CO2 Jet</t>
  </si>
  <si>
    <t>2 кнопки запуска в DJ-ке</t>
  </si>
  <si>
    <t>ВИДЕО ОБОРУДОВАНИЕ</t>
  </si>
  <si>
    <t>Проектор PANASONIC PT-D12000E  (Линзы ET-d75 LE6)</t>
  </si>
  <si>
    <t>Экраные модули 192х192 мм шаг P3. Полоски в VIP ложах.</t>
  </si>
  <si>
    <t xml:space="preserve">Компьютер управления видео RAM 32G I7-11700KF RTX 3070  </t>
  </si>
  <si>
    <r>
      <t xml:space="preserve">Lanson Le Black Label Brut, </t>
    </r>
    <r>
      <rPr>
        <b/>
        <i/>
        <sz val="12"/>
        <color indexed="8"/>
        <rFont val="Arial"/>
        <family val="2"/>
      </rPr>
      <t xml:space="preserve">Champagne, France   </t>
    </r>
    <r>
      <rPr>
        <b/>
        <sz val="12"/>
        <color indexed="8"/>
        <rFont val="Arial"/>
        <family val="2"/>
      </rPr>
      <t xml:space="preserve">    </t>
    </r>
  </si>
  <si>
    <r>
      <t xml:space="preserve">Prosecco Belvila Extra Dry, </t>
    </r>
    <r>
      <rPr>
        <b/>
        <i/>
        <sz val="12"/>
        <color indexed="8"/>
        <rFont val="Arial"/>
        <family val="2"/>
      </rPr>
      <t>Veneto, Italy</t>
    </r>
  </si>
  <si>
    <r>
      <t>Tête De Cheval Blanc de Blancs Brut,</t>
    </r>
    <r>
      <rPr>
        <b/>
        <i/>
        <sz val="12"/>
        <color indexed="8"/>
        <rFont val="Arial"/>
        <family val="2"/>
      </rPr>
      <t xml:space="preserve"> Russia</t>
    </r>
  </si>
  <si>
    <r>
      <t xml:space="preserve">Prosecco Rose Ruggeri Brut, </t>
    </r>
    <r>
      <rPr>
        <b/>
        <i/>
        <sz val="12"/>
        <color indexed="8"/>
        <rFont val="Arial"/>
        <family val="2"/>
      </rPr>
      <t>Veneto, Italy</t>
    </r>
  </si>
  <si>
    <r>
      <t xml:space="preserve">Chardonnay Bourgogne Lugny l’Aurore, </t>
    </r>
    <r>
      <rPr>
        <b/>
        <i/>
        <sz val="12"/>
        <color indexed="8"/>
        <rFont val="Arial"/>
        <family val="2"/>
      </rPr>
      <t>Burgundy, France</t>
    </r>
  </si>
  <si>
    <r>
      <t xml:space="preserve"> Vermentino Passo Sardo - Enoitalia,</t>
    </r>
    <r>
      <rPr>
        <b/>
        <i/>
        <sz val="12"/>
        <color indexed="8"/>
        <rFont val="Arial"/>
        <family val="2"/>
      </rPr>
      <t xml:space="preserve"> Sardinia, Italy</t>
    </r>
  </si>
  <si>
    <r>
      <t xml:space="preserve">Riesling Trocken Dr Loosen, </t>
    </r>
    <r>
      <rPr>
        <b/>
        <i/>
        <sz val="12"/>
        <color indexed="8"/>
        <rFont val="Arial"/>
        <family val="2"/>
      </rPr>
      <t>Mosel, Germany</t>
    </r>
  </si>
  <si>
    <r>
      <t xml:space="preserve"> Sauvignon Blanc Ned Marisco, </t>
    </r>
    <r>
      <rPr>
        <b/>
        <i/>
        <sz val="12"/>
        <color indexed="8"/>
        <rFont val="Arial"/>
        <family val="2"/>
      </rPr>
      <t>Marlborough, New Zealand</t>
    </r>
    <r>
      <rPr>
        <b/>
        <sz val="12"/>
        <color indexed="8"/>
        <rFont val="Arial"/>
        <family val="2"/>
      </rPr>
      <t xml:space="preserve">    </t>
    </r>
  </si>
  <si>
    <r>
      <t xml:space="preserve">Pinot Noir Lugny L'Aurore, </t>
    </r>
    <r>
      <rPr>
        <b/>
        <i/>
        <sz val="12"/>
        <color indexed="8"/>
        <rFont val="Arial"/>
        <family val="2"/>
      </rPr>
      <t>Burgundy, France</t>
    </r>
  </si>
  <si>
    <t>ЗАКУСКИ В СТОЛ</t>
  </si>
  <si>
    <t>сырная тарелка</t>
  </si>
  <si>
    <t>мясная тарелка</t>
  </si>
  <si>
    <t>рыбная тарелка</t>
  </si>
  <si>
    <t>COCKTAIL`s</t>
  </si>
  <si>
    <t>HENDRICK’S GIN</t>
  </si>
  <si>
    <t>САЛАТЫ и ЗАКУСКИ</t>
  </si>
  <si>
    <t>тар тар из мраморной говядины с трюфелем</t>
  </si>
  <si>
    <t>тар тар из креветок с инжиром</t>
  </si>
  <si>
    <t>зеленый салат, инжир, авокадо</t>
  </si>
  <si>
    <t>краб, шпинат, томаты</t>
  </si>
  <si>
    <t>буратта с томатами и трюфелем</t>
  </si>
  <si>
    <t>Данные заказчика</t>
  </si>
  <si>
    <t>Клуб</t>
  </si>
  <si>
    <t>Фуршет</t>
  </si>
  <si>
    <t>Итого еда на человека в гр</t>
  </si>
  <si>
    <t>Общий выход в мл.</t>
  </si>
  <si>
    <t>алко на человека в мл.</t>
  </si>
  <si>
    <t>б/а на человека в мл.</t>
  </si>
  <si>
    <t>BOURBON MAKER`S MARK</t>
  </si>
  <si>
    <t>BOMBAY SAPPHIRE</t>
  </si>
  <si>
    <t xml:space="preserve">ассорти сашими (лосось, тунец, угорь) 3 вида по 150 гр </t>
  </si>
  <si>
    <t>Горячие блюда</t>
  </si>
  <si>
    <t>ДЕСЕРТЫ</t>
  </si>
  <si>
    <t>выход гр на человека</t>
  </si>
  <si>
    <t>выход мл алко на человека</t>
  </si>
  <si>
    <t>выход мл б/а на человека</t>
  </si>
  <si>
    <t>фруктовая тарелка</t>
  </si>
  <si>
    <t>фруктово-ягодная тарелка</t>
  </si>
  <si>
    <t>Рибай с трюфельным фри (за 100 гр)</t>
  </si>
  <si>
    <t>Бриошь, сельдь, яблоко</t>
  </si>
  <si>
    <t>Тако:</t>
  </si>
  <si>
    <t>Брускетты:</t>
  </si>
  <si>
    <t>лосось и авокадо</t>
  </si>
  <si>
    <t>томат и песто</t>
  </si>
  <si>
    <t>ветчина и буратта</t>
  </si>
  <si>
    <t>ростбиф</t>
  </si>
  <si>
    <t xml:space="preserve">ассорти суши (лосось 12 шт, тунец 8 шт, угорь 12 шт) </t>
  </si>
  <si>
    <t>ассорти роллов (опаленный угорь 4 шт, креветкас  манго 3 шт, угорь с грейпфрутом 2 шт)</t>
  </si>
  <si>
    <t xml:space="preserve">ассорти тако 6 видов по 2 шт </t>
  </si>
  <si>
    <t>Гарниры:</t>
  </si>
  <si>
    <t>брокколи на гриле</t>
  </si>
  <si>
    <t>цуккини на гриле</t>
  </si>
  <si>
    <t>цветная капуста на гриле</t>
  </si>
  <si>
    <t>баклажан на гриле</t>
  </si>
  <si>
    <t>перец рамиро на гриле</t>
  </si>
  <si>
    <t xml:space="preserve">Лосось гриль, авокадо, чимичури </t>
  </si>
  <si>
    <t>Черная треска, картофельное пюре, шпинат</t>
  </si>
  <si>
    <t xml:space="preserve">Бургер трюфельный </t>
  </si>
  <si>
    <t>Краб кейк с гуакамоле</t>
  </si>
  <si>
    <t>мини эклер шу с кремом соленая карамель</t>
  </si>
  <si>
    <t>Чай в ассортименте (сенча, ассам)</t>
  </si>
  <si>
    <t>ORTHODOX VODKA</t>
  </si>
  <si>
    <t>TCHAIKOVSKIY</t>
  </si>
  <si>
    <t>PLANTATION 3*</t>
  </si>
  <si>
    <t>Водка</t>
  </si>
  <si>
    <t>Ром</t>
  </si>
  <si>
    <t>Джин</t>
  </si>
  <si>
    <t>Виски</t>
  </si>
  <si>
    <t>GREEN BABOON</t>
  </si>
  <si>
    <t>DEWAR’S JAPANEESE SMOOTH 8 y.o.</t>
  </si>
  <si>
    <t>Коньяк</t>
  </si>
  <si>
    <t>COURVOISIER  VS</t>
  </si>
  <si>
    <t>количество</t>
  </si>
  <si>
    <t>Меню</t>
  </si>
  <si>
    <t>Сервисное обслуживание 10%</t>
  </si>
  <si>
    <t>хх.хх.2023</t>
  </si>
  <si>
    <t>banket@flava-event.com</t>
  </si>
  <si>
    <t>FLAVA EVENT DOM</t>
  </si>
  <si>
    <t>хх.хх-00.00</t>
  </si>
  <si>
    <t>Рабочие материалы (фото, схемы и тд):</t>
  </si>
  <si>
    <t>https://drive.google.com/drive/folders/1FNgRs3sGtlhYN4DG2atshigdLMagjrgE</t>
  </si>
  <si>
    <t>BELUGA NOBLE</t>
  </si>
  <si>
    <t>BELUGA CELEBRATION</t>
  </si>
  <si>
    <t>GREY GOOSE ORIGINAL (нет поставок)</t>
  </si>
  <si>
    <t>REYKA SMALL BATCH VODKA (нет поставок)</t>
  </si>
  <si>
    <t>BACARDI CARTA BLANCA (нет поставок)</t>
  </si>
  <si>
    <t>PLANTATION ORIGINAL DARK</t>
  </si>
  <si>
    <t>BARCELO IMPERIAL ONIX</t>
  </si>
  <si>
    <t>BOTUCAL RESERVA EXCLUSIVA</t>
  </si>
  <si>
    <t>BACARDI GRAN REZERVA DIEZ</t>
  </si>
  <si>
    <t>BANKS 5 ISLAND RUM</t>
  </si>
  <si>
    <t>PLANTATION GUATEMALA GRAN ANEJO</t>
  </si>
  <si>
    <r>
      <rPr>
        <b/>
        <sz val="12"/>
        <color indexed="63"/>
        <rFont val="Arial"/>
        <family val="2"/>
      </rPr>
      <t>ROKU GIN</t>
    </r>
  </si>
  <si>
    <t>GIN AKORI CHERRY BLOSSOM (нет поставок)</t>
  </si>
  <si>
    <t>OXLEY LONDON DRY</t>
  </si>
  <si>
    <t>ETSU DOUBLE YUZU</t>
  </si>
  <si>
    <t>Sadler's, "Peaky Blinder"</t>
  </si>
  <si>
    <t>GLENFIDDICH 12 Y.O.</t>
  </si>
  <si>
    <t>WEST CORK GLENGARRIFF SERIES BOG OAK CHARRED CAST</t>
  </si>
  <si>
    <t>DALMORE 12 Y.O.</t>
  </si>
  <si>
    <t>MACALLAN 18 Y.O..</t>
  </si>
  <si>
    <t>GLENFIDDICH 15 Y0</t>
  </si>
  <si>
    <t xml:space="preserve">COURVOISIER VSOP </t>
  </si>
  <si>
    <t>MAXIMETRIJOL COGNAC X0</t>
  </si>
  <si>
    <t>HINE CIGAR RESERVE X0</t>
  </si>
  <si>
    <t>Текила</t>
  </si>
  <si>
    <t>Milagro SILVER</t>
  </si>
  <si>
    <t>Jumbo cola</t>
  </si>
  <si>
    <t>Holiday Tonic</t>
  </si>
  <si>
    <r>
      <rPr>
        <b/>
        <sz val="12"/>
        <color indexed="63"/>
        <rFont val="Arial"/>
        <family val="2"/>
      </rPr>
      <t>MONKEY SHOULDER</t>
    </r>
  </si>
  <si>
    <t>Дополнительные услуги</t>
  </si>
  <si>
    <t>Спецэффекты - выстрелы из криопушек, включая работу техника - 100.000 руб</t>
  </si>
  <si>
    <t>Парковка - 10-15 мест - аренда 30.000 руб. (При сумме закрытия от 900.000 руб - 5 мест комплимент, при сумме более 1.500.000 руб - вся парковка бесплатно</t>
  </si>
  <si>
    <t>ИТОГО доп услуги</t>
  </si>
  <si>
    <t>Доп услуги (перечень см ниже)</t>
  </si>
  <si>
    <t>Дополнительный алкоголь от площадки по специальному прайсу (по запросу у менеджера)</t>
  </si>
  <si>
    <t>Терраса как основной зал для проведения меропрятия</t>
  </si>
  <si>
    <t>ТЕХНИЧЕСКИЙ РАЙДЕР</t>
  </si>
  <si>
    <t xml:space="preserve">ЛЕТНЯЯ ВЕРАНДА </t>
  </si>
  <si>
    <t>*перечень актуален только на летний сезон, на зимний период оборудование с террасы демонтируется</t>
  </si>
  <si>
    <t>ЗВУК</t>
  </si>
  <si>
    <t>§ Акустическая система пассивная, Funktion One R4 - 4 шт.</t>
  </si>
  <si>
    <t>§ Сабвуфер пассивный - 4 шт.</t>
  </si>
  <si>
    <t>§ Усилитель для AC, 2 канала - 4 шт.</t>
  </si>
  <si>
    <t>§ Контроллер для AC</t>
  </si>
  <si>
    <t>§ Активная акустическая система - 2 шт.</t>
  </si>
  <si>
    <t>§ Пассивная акустическая система - 6 шт.</t>
  </si>
  <si>
    <t>§ Штатив телескопический для AC на квадратном осн.</t>
  </si>
  <si>
    <t>§ Усилитель мощности (4 Ом)</t>
  </si>
  <si>
    <t>§ Радиосистема вокальная с ручным передатчиком SHURE</t>
  </si>
  <si>
    <t>BLX24E/B58</t>
  </si>
  <si>
    <t>§ 4-х канал. Проф. микшер Pioneer DJM-900NXS2</t>
  </si>
  <si>
    <t>§ Цифровой проф. мультиплеер Pioneer CDJ-3000 - 4 шт.</t>
  </si>
  <si>
    <t>СВЕТ</t>
  </si>
  <si>
    <t>§ Involight mh5r - 14 голов</t>
  </si>
  <si>
    <t>§ Anzhee pro Fenix wash 760z - 4 головы</t>
  </si>
  <si>
    <t>§ ПроСвет H6x40z B-eye mk2 - 6 голов</t>
  </si>
  <si>
    <t>§ ПроСвет 7x15wp - 4 пары</t>
  </si>
  <si>
    <t>§ LedBar Involight 395 - 16 шт.</t>
  </si>
  <si>
    <t>§ IL retro blinder - 8 шт.</t>
  </si>
  <si>
    <t>§ Anzhee Frenel 40rgbw - 1 шт.</t>
  </si>
  <si>
    <t>§ ХайзерStage4 atmos 1400 - 1 шт.</t>
  </si>
  <si>
    <t>§ Сенсорный моноблок 22 дюйма для управления светом</t>
  </si>
  <si>
    <t>§ Chamsys pc wing compact световой пульт - 1 шт.</t>
  </si>
  <si>
    <t>§ Крио джеты Magic FX co2 jet - 4 шт.</t>
  </si>
  <si>
    <t>La Gioiosa Frizzante, Italy</t>
  </si>
  <si>
    <r>
      <t xml:space="preserve">Pinot Grigio Spumante Extra Dry Villa degli Olmi, </t>
    </r>
    <r>
      <rPr>
        <b/>
        <i/>
        <sz val="12"/>
        <color indexed="8"/>
        <rFont val="Arial"/>
        <family val="2"/>
      </rPr>
      <t>Italy</t>
    </r>
  </si>
  <si>
    <r>
      <t xml:space="preserve">Luce del Sole Cuvee Spumante Bianco, </t>
    </r>
    <r>
      <rPr>
        <b/>
        <i/>
        <sz val="12"/>
        <color indexed="8"/>
        <rFont val="Arial"/>
        <family val="2"/>
      </rPr>
      <t>Italy</t>
    </r>
  </si>
  <si>
    <r>
      <t>Luce del Sole Cuvee Spumante Rose,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</si>
  <si>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Nino Ardevi Prosecco DOC Extra Dry Progetti Agricoli, </t>
    </r>
    <r>
      <rPr>
        <b/>
        <i/>
        <sz val="12"/>
        <color indexed="8"/>
        <rFont val="Arial"/>
        <family val="2"/>
      </rPr>
      <t>Italy</t>
    </r>
  </si>
  <si>
    <r>
      <t xml:space="preserve">Monasteriolo Cava DO Brut  United Wineries Estates, </t>
    </r>
    <r>
      <rPr>
        <b/>
        <i/>
        <sz val="12"/>
        <color indexed="8"/>
        <rFont val="Arial"/>
        <family val="2"/>
      </rPr>
      <t>Spain</t>
    </r>
  </si>
  <si>
    <r>
      <t xml:space="preserve">Monasteriolo Cava DO United Wineries Estates, </t>
    </r>
    <r>
      <rPr>
        <b/>
        <i/>
        <sz val="12"/>
        <color indexed="8"/>
        <rFont val="Arial"/>
        <family val="2"/>
      </rPr>
      <t>Spain</t>
    </r>
  </si>
  <si>
    <r>
      <t xml:space="preserve">Monasteriolo Cava DO Brut Rose  United Wineries Estates, </t>
    </r>
    <r>
      <rPr>
        <b/>
        <i/>
        <sz val="12"/>
        <color indexed="8"/>
        <rFont val="Arial"/>
        <family val="2"/>
      </rPr>
      <t>Spain</t>
    </r>
  </si>
  <si>
    <r>
      <t>Glera Spumante Extra Dry Villa degli Olmi,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</si>
  <si>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Gatto Matto Pinot Grigio delle Venezie DOC Villa degli Olmi, </t>
    </r>
    <r>
      <rPr>
        <b/>
        <i/>
        <sz val="12"/>
        <color indexed="8"/>
        <rFont val="Arial"/>
        <family val="2"/>
      </rPr>
      <t>Italy</t>
    </r>
  </si>
  <si>
    <r>
      <t>Bio Organic Vegan Bianco Puglia IGT Losito e Guarini,</t>
    </r>
    <r>
      <rPr>
        <b/>
        <i/>
        <sz val="12"/>
        <color indexed="8"/>
        <rFont val="Arial"/>
        <family val="2"/>
      </rPr>
      <t xml:space="preserve"> Italy</t>
    </r>
  </si>
  <si>
    <r>
      <t>Gatto Matto Grillo Sicilia DOC Villa degli Olmi,</t>
    </r>
    <r>
      <rPr>
        <b/>
        <i/>
        <sz val="12"/>
        <color indexed="8"/>
        <rFont val="Arial"/>
        <family val="2"/>
      </rPr>
      <t xml:space="preserve"> Italy</t>
    </r>
  </si>
  <si>
    <r>
      <t xml:space="preserve">Costadune Grillo Sicilia DOC Cantina Settesoli, </t>
    </r>
    <r>
      <rPr>
        <b/>
        <i/>
        <sz val="12"/>
        <color indexed="8"/>
        <rFont val="Arial"/>
        <family val="2"/>
      </rPr>
      <t>Italy</t>
    </r>
  </si>
  <si>
    <r>
      <t xml:space="preserve">Costadune Inzolia Terre Siciliane IGT Cantina Settesoli, </t>
    </r>
    <r>
      <rPr>
        <b/>
        <i/>
        <sz val="12"/>
        <color indexed="8"/>
        <rFont val="Arial"/>
        <family val="2"/>
      </rPr>
      <t>Italy</t>
    </r>
  </si>
  <si>
    <r>
      <t>4R Verdejo Rueda DO Cuatro Rayas,</t>
    </r>
    <r>
      <rPr>
        <b/>
        <i/>
        <sz val="12"/>
        <color indexed="8"/>
        <rFont val="Arial"/>
        <family val="2"/>
      </rPr>
      <t xml:space="preserve"> Spain</t>
    </r>
  </si>
  <si>
    <r>
      <t xml:space="preserve">Pampano Verdejo Rueda DO Cuatro Rayas, </t>
    </r>
    <r>
      <rPr>
        <b/>
        <i/>
        <sz val="12"/>
        <color indexed="8"/>
        <rFont val="Arial"/>
        <family val="2"/>
      </rPr>
      <t>Spain</t>
    </r>
  </si>
  <si>
    <r>
      <t xml:space="preserve">Norte Vinho Verde DOC Manuel da Costa Carvalho Lima Et Filhos, </t>
    </r>
    <r>
      <rPr>
        <b/>
        <i/>
        <sz val="12"/>
        <color indexed="8"/>
        <rFont val="Arial"/>
        <family val="2"/>
      </rPr>
      <t>Portugal</t>
    </r>
  </si>
  <si>
    <r>
      <t xml:space="preserve">Riesling Rheinhessen Weinhaus Cannis, </t>
    </r>
    <r>
      <rPr>
        <b/>
        <i/>
        <sz val="12"/>
        <color indexed="8"/>
        <rFont val="Arial"/>
        <family val="2"/>
      </rPr>
      <t>Germany</t>
    </r>
  </si>
  <si>
    <r>
      <t xml:space="preserve">Michel Scheid Riesling Mosel Einig Zenzen, </t>
    </r>
    <r>
      <rPr>
        <b/>
        <i/>
        <sz val="12"/>
        <color indexed="8"/>
        <rFont val="Arial"/>
        <family val="2"/>
      </rPr>
      <t>Germany</t>
    </r>
  </si>
  <si>
    <r>
      <t xml:space="preserve">Gewurztraminer Zimmermann-Graeff &amp; Muller, </t>
    </r>
    <r>
      <rPr>
        <b/>
        <i/>
        <sz val="12"/>
        <color indexed="8"/>
        <rFont val="Arial"/>
        <family val="2"/>
      </rPr>
      <t>Germany</t>
    </r>
  </si>
  <si>
    <r>
      <t xml:space="preserve">Riesling Zimmermann-Graeff &amp; Muller, </t>
    </r>
    <r>
      <rPr>
        <b/>
        <i/>
        <sz val="12"/>
        <color indexed="8"/>
        <rFont val="Arial"/>
        <family val="2"/>
      </rPr>
      <t>Germany</t>
    </r>
  </si>
  <si>
    <r>
      <t xml:space="preserve">San Telmo Malbec Bodega San Telmo, </t>
    </r>
    <r>
      <rPr>
        <b/>
        <i/>
        <sz val="12"/>
        <color indexed="8"/>
        <rFont val="Arial"/>
        <family val="2"/>
      </rPr>
      <t>Argentina</t>
    </r>
  </si>
  <si>
    <r>
      <t xml:space="preserve">Costadune Nero d'Avola Sicilia DOC Cantina Settesoli, </t>
    </r>
    <r>
      <rPr>
        <b/>
        <i/>
        <sz val="12"/>
        <color indexed="8"/>
        <rFont val="Arial"/>
        <family val="2"/>
      </rPr>
      <t>Italy</t>
    </r>
  </si>
  <si>
    <r>
      <t xml:space="preserve">Costadune Syrah Terre Siciliane IGT Cantina Settesoli, </t>
    </r>
    <r>
      <rPr>
        <b/>
        <i/>
        <sz val="12"/>
        <color indexed="8"/>
        <rFont val="Arial"/>
        <family val="2"/>
      </rPr>
      <t>Italy</t>
    </r>
  </si>
  <si>
    <r>
      <t xml:space="preserve">Bio Organic Vegan Rosso Puglia IGT Losito e Guarini, </t>
    </r>
    <r>
      <rPr>
        <b/>
        <i/>
        <sz val="12"/>
        <color indexed="8"/>
        <rFont val="Arial"/>
        <family val="2"/>
      </rPr>
      <t>Italy</t>
    </r>
  </si>
  <si>
    <r>
      <t xml:space="preserve">Gatto Matto Montepulciano d'Abruzzo DOC Villa degli Olmi, </t>
    </r>
    <r>
      <rPr>
        <b/>
        <i/>
        <sz val="12"/>
        <color indexed="8"/>
        <rFont val="Arial"/>
        <family val="2"/>
      </rPr>
      <t>Italy</t>
    </r>
  </si>
  <si>
    <r>
      <t xml:space="preserve">Roccialta Chianti DOCG Uggiano, </t>
    </r>
    <r>
      <rPr>
        <b/>
        <i/>
        <sz val="12"/>
        <color indexed="8"/>
        <rFont val="Arial"/>
        <family val="2"/>
      </rPr>
      <t>Italy</t>
    </r>
  </si>
  <si>
    <r>
      <t xml:space="preserve">Malbec Tamari Special Selection, Mendoza, </t>
    </r>
    <r>
      <rPr>
        <b/>
        <i/>
        <sz val="12"/>
        <color indexed="8"/>
        <rFont val="Arial"/>
        <family val="2"/>
      </rPr>
      <t>Argentina</t>
    </r>
  </si>
  <si>
    <r>
      <t xml:space="preserve">Santa Monica Cabernet Sauvignon, </t>
    </r>
    <r>
      <rPr>
        <b/>
        <i/>
        <sz val="12"/>
        <color indexed="8"/>
        <rFont val="Arial"/>
        <family val="2"/>
      </rPr>
      <t>USA</t>
    </r>
  </si>
  <si>
    <r>
      <t xml:space="preserve">The Lines. Merlot-Cabernet Kuban'. Tamansky Poluostrov Fanagoria, </t>
    </r>
    <r>
      <rPr>
        <b/>
        <i/>
        <sz val="12"/>
        <color indexed="8"/>
        <rFont val="Arial"/>
        <family val="2"/>
      </rPr>
      <t>Russia</t>
    </r>
  </si>
  <si>
    <r>
      <t xml:space="preserve">Makitra Selection Krasnostop Kuban. Yuzhnij Bereg Tamani Kuban-Vino, </t>
    </r>
    <r>
      <rPr>
        <b/>
        <i/>
        <sz val="12"/>
        <color indexed="8"/>
        <rFont val="Arial"/>
        <family val="2"/>
      </rPr>
      <t>Russia</t>
    </r>
  </si>
  <si>
    <r>
      <t xml:space="preserve">Makitra Selection Cabernet Sauvignon Kuban. Tamanskiy Poluostrov Kuban-Vino, </t>
    </r>
    <r>
      <rPr>
        <b/>
        <i/>
        <sz val="12"/>
        <color indexed="8"/>
        <rFont val="Arial"/>
        <family val="2"/>
      </rPr>
      <t>Russia</t>
    </r>
  </si>
  <si>
    <r>
      <t>VR Shiraz South Eastern Australia GI Hardy’s,</t>
    </r>
    <r>
      <rPr>
        <b/>
        <i/>
        <sz val="12"/>
        <color indexed="8"/>
        <rFont val="Arial"/>
        <family val="2"/>
      </rPr>
      <t xml:space="preserve"> Australia</t>
    </r>
  </si>
  <si>
    <r>
      <t xml:space="preserve">Mukuzani Askaneli, </t>
    </r>
    <r>
      <rPr>
        <b/>
        <i/>
        <sz val="12"/>
        <color indexed="8"/>
        <rFont val="Arial"/>
        <family val="2"/>
      </rPr>
      <t>Georgia</t>
    </r>
  </si>
  <si>
    <r>
      <t xml:space="preserve">Saperavi Askaneli, </t>
    </r>
    <r>
      <rPr>
        <b/>
        <i/>
        <sz val="12"/>
        <color indexed="8"/>
        <rFont val="Arial"/>
        <family val="2"/>
      </rPr>
      <t>Georgia</t>
    </r>
  </si>
  <si>
    <t>Итого цена меню</t>
  </si>
  <si>
    <t>Итого меню с учетом Банкетной скидки 30%</t>
  </si>
  <si>
    <t>Кальяны</t>
  </si>
  <si>
    <r>
      <t>Классическая чаша - глиняная (банкетная цена 4500 р за 1 шт)</t>
    </r>
    <r>
      <rPr>
        <sz val="12"/>
        <color indexed="53"/>
        <rFont val="Arial"/>
        <family val="2"/>
      </rPr>
      <t xml:space="preserve"> </t>
    </r>
    <r>
      <rPr>
        <i/>
        <sz val="12"/>
        <color indexed="53"/>
        <rFont val="Arial"/>
        <family val="2"/>
      </rPr>
      <t>*спец предложение от 30 чаш - 4000 р/шт</t>
    </r>
  </si>
  <si>
    <r>
      <t>Фруктовая чаша - грейпфрут (банкетная цена 5500р за 1 шт)</t>
    </r>
    <r>
      <rPr>
        <i/>
        <sz val="12"/>
        <color indexed="53"/>
        <rFont val="Arial"/>
        <family val="2"/>
      </rPr>
      <t xml:space="preserve"> *спец предложение от 30 чаш - 4500 р/шт</t>
    </r>
  </si>
  <si>
    <t>Перенос DJ стойки в пространтве 1го этажа (демонтаж и монтаж)</t>
  </si>
  <si>
    <t>DEWAR’S Portuguese SMOOTH 8 y.o.</t>
  </si>
  <si>
    <t>Лимонад собственного пригтовления в ассортимете</t>
  </si>
  <si>
    <t>Морс собственного приготовления в ассортимете</t>
  </si>
  <si>
    <t>Дополнительный день монтажа - 300.000 руб, ночь монтажа - 150.000 руб</t>
  </si>
  <si>
    <r>
      <t>Аренда (включая световое и звуковое оборудование***</t>
    </r>
    <r>
      <rPr>
        <sz val="12"/>
        <color indexed="8"/>
        <rFont val="Arial"/>
        <family val="2"/>
      </rPr>
      <t>см вкладку 2 и 3</t>
    </r>
    <r>
      <rPr>
        <b/>
        <sz val="12"/>
        <color indexed="8"/>
        <rFont val="Arial"/>
        <family val="2"/>
      </rPr>
      <t>, работу свето- и звуко- инженеров не более 10 часов, охрана, клининг, гардероб)</t>
    </r>
  </si>
  <si>
    <t>Аренда мэппинг оборудования, включая работу видеоинженера не более 10 часов работы - 100.000 руб</t>
  </si>
  <si>
    <t>Итого общий расчет:</t>
  </si>
  <si>
    <t>Конфетти (10 кг), включая доп работу клининга</t>
  </si>
  <si>
    <r>
      <t xml:space="preserve">Терраса как дополнение к клубному залу в летнее время  - аренда  150.000 руб (в зимнее комплимент) </t>
    </r>
    <r>
      <rPr>
        <i/>
        <sz val="12"/>
        <color indexed="8"/>
        <rFont val="Arial"/>
        <family val="2"/>
      </rPr>
      <t>При депозите закрытия Клуба от 1.500.000 руб - терраса бесплатно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</si>
</sst>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[$-419]General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\ &quot;₽&quot;"/>
  </numFmts>
  <fonts count="88">
    <font>
      <sz val="10"/>
      <color indexed="8"/>
      <name val="Arial"/>
      <family val="0"/>
    </font>
    <font>
      <sz val="11"/>
      <color indexed="8"/>
      <name val="Helvetica Neue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53"/>
      <name val="Arial"/>
      <family val="2"/>
    </font>
    <font>
      <i/>
      <sz val="12"/>
      <color indexed="53"/>
      <name val="Arial"/>
      <family val="2"/>
    </font>
    <font>
      <i/>
      <sz val="12"/>
      <color indexed="8"/>
      <name val="Arial"/>
      <family val="2"/>
    </font>
    <font>
      <sz val="11"/>
      <color indexed="10"/>
      <name val="Helvetica Neue"/>
      <family val="2"/>
    </font>
    <font>
      <sz val="12"/>
      <color indexed="8"/>
      <name val="Times New Roman1"/>
      <family val="0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u val="single"/>
      <sz val="10"/>
      <color indexed="39"/>
      <name val="Arial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0"/>
      <name val="Helvetica Neue"/>
      <family val="2"/>
    </font>
    <font>
      <sz val="18"/>
      <color indexed="11"/>
      <name val="Helvetica Neue"/>
      <family val="2"/>
    </font>
    <font>
      <sz val="11"/>
      <color indexed="60"/>
      <name val="Helvetica Neue"/>
      <family val="2"/>
    </font>
    <font>
      <sz val="10"/>
      <color indexed="8"/>
      <name val="Times New Roman"/>
      <family val="1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53"/>
      <name val="Helvetica Neue"/>
      <family val="2"/>
    </font>
    <font>
      <sz val="11"/>
      <color indexed="17"/>
      <name val="Helvetica Neue"/>
      <family val="2"/>
    </font>
    <font>
      <sz val="10"/>
      <color indexed="53"/>
      <name val="Arial Cyr"/>
      <family val="0"/>
    </font>
    <font>
      <b/>
      <sz val="12"/>
      <color indexed="53"/>
      <name val="Arial"/>
      <family val="2"/>
    </font>
    <font>
      <i/>
      <sz val="10"/>
      <color indexed="53"/>
      <name val="Arial"/>
      <family val="2"/>
    </font>
    <font>
      <b/>
      <i/>
      <sz val="18"/>
      <color indexed="56"/>
      <name val="Times New Roman"/>
      <family val="1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2"/>
      <color rgb="FF000000"/>
      <name val="Times New Roman1"/>
      <family val="0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u val="single"/>
      <sz val="10"/>
      <color theme="10"/>
      <name val="Arial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sz val="18"/>
      <color theme="3"/>
      <name val="Helvetica Neue"/>
      <family val="2"/>
    </font>
    <font>
      <sz val="11"/>
      <color rgb="FF9C6500"/>
      <name val="Helvetica Neue"/>
      <family val="2"/>
    </font>
    <font>
      <sz val="10"/>
      <color rgb="FF000000"/>
      <name val="Times New Roman"/>
      <family val="1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sz val="10"/>
      <color rgb="FFFF0000"/>
      <name val="Arial Cyr"/>
      <family val="0"/>
    </font>
    <font>
      <b/>
      <sz val="12"/>
      <color theme="1"/>
      <name val="Arial"/>
      <family val="2"/>
    </font>
    <font>
      <b/>
      <sz val="12"/>
      <color rgb="FF2C2D2E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1F1F1F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8"/>
      <color rgb="FF00206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2" fontId="60" fillId="0" borderId="0">
      <alignment/>
      <protection/>
    </xf>
    <xf numFmtId="0" fontId="59" fillId="20" borderId="0" applyNumberFormat="0" applyBorder="0" applyAlignment="0" applyProtection="0"/>
    <xf numFmtId="0" fontId="4" fillId="21" borderId="0" applyNumberFormat="0" applyBorder="0" applyAlignment="0" applyProtection="0"/>
    <xf numFmtId="0" fontId="59" fillId="22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4" fillId="25" borderId="0" applyNumberFormat="0" applyBorder="0" applyAlignment="0" applyProtection="0"/>
    <xf numFmtId="0" fontId="59" fillId="26" borderId="0" applyNumberFormat="0" applyBorder="0" applyAlignment="0" applyProtection="0"/>
    <xf numFmtId="0" fontId="4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59" fillId="30" borderId="0" applyNumberFormat="0" applyBorder="0" applyAlignment="0" applyProtection="0"/>
    <xf numFmtId="0" fontId="4" fillId="31" borderId="0" applyNumberFormat="0" applyBorder="0" applyAlignment="0" applyProtection="0"/>
    <xf numFmtId="0" fontId="61" fillId="32" borderId="1" applyNumberFormat="0" applyAlignment="0" applyProtection="0"/>
    <xf numFmtId="0" fontId="5" fillId="33" borderId="2" applyNumberFormat="0" applyAlignment="0" applyProtection="0"/>
    <xf numFmtId="0" fontId="62" fillId="34" borderId="3" applyNumberFormat="0" applyAlignment="0" applyProtection="0"/>
    <xf numFmtId="0" fontId="6" fillId="35" borderId="4" applyNumberFormat="0" applyAlignment="0" applyProtection="0"/>
    <xf numFmtId="0" fontId="63" fillId="34" borderId="1" applyNumberFormat="0" applyAlignment="0" applyProtection="0"/>
    <xf numFmtId="0" fontId="7" fillId="35" borderId="2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8" fillId="0" borderId="6" applyNumberFormat="0" applyFill="0" applyAlignment="0" applyProtection="0"/>
    <xf numFmtId="0" fontId="66" fillId="0" borderId="7" applyNumberFormat="0" applyFill="0" applyAlignment="0" applyProtection="0"/>
    <xf numFmtId="0" fontId="9" fillId="0" borderId="8" applyNumberFormat="0" applyFill="0" applyAlignment="0" applyProtection="0"/>
    <xf numFmtId="0" fontId="67" fillId="0" borderId="9" applyNumberFormat="0" applyFill="0" applyAlignment="0" applyProtection="0"/>
    <xf numFmtId="0" fontId="10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1" fillId="0" borderId="12" applyNumberFormat="0" applyFill="0" applyAlignment="0" applyProtection="0"/>
    <xf numFmtId="0" fontId="69" fillId="36" borderId="13" applyNumberFormat="0" applyAlignment="0" applyProtection="0"/>
    <xf numFmtId="0" fontId="12" fillId="37" borderId="14" applyNumberFormat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14" fillId="39" borderId="0" applyNumberFormat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40" borderId="0" applyNumberFormat="0" applyBorder="0" applyAlignment="0" applyProtection="0"/>
    <xf numFmtId="0" fontId="15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3" fillId="43" borderId="16" applyNumberForma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17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4" borderId="0" applyNumberFormat="0" applyBorder="0" applyAlignment="0" applyProtection="0"/>
    <xf numFmtId="0" fontId="19" fillId="45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75">
      <alignment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21" fillId="39" borderId="19" xfId="77" applyFont="1" applyFill="1" applyBorder="1" applyAlignment="1">
      <alignment horizontal="left" vertical="center" wrapText="1"/>
      <protection/>
    </xf>
    <xf numFmtId="0" fontId="21" fillId="39" borderId="19" xfId="75" applyFont="1" applyFill="1" applyBorder="1" applyAlignment="1">
      <alignment horizontal="left" vertical="center" wrapText="1"/>
      <protection/>
    </xf>
    <xf numFmtId="0" fontId="22" fillId="39" borderId="19" xfId="75" applyFont="1" applyFill="1" applyBorder="1" applyAlignment="1" applyProtection="1">
      <alignment horizontal="center" vertical="center"/>
      <protection locked="0"/>
    </xf>
    <xf numFmtId="0" fontId="3" fillId="0" borderId="19" xfId="75" applyFont="1" applyFill="1" applyBorder="1" applyAlignment="1">
      <alignment horizontal="left" vertical="center" wrapText="1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horizontal="left" vertical="center" wrapText="1"/>
      <protection/>
    </xf>
    <xf numFmtId="0" fontId="3" fillId="0" borderId="19" xfId="75" applyFont="1" applyFill="1" applyBorder="1" applyAlignment="1" applyProtection="1">
      <alignment horizontal="center" vertical="center"/>
      <protection locked="0"/>
    </xf>
    <xf numFmtId="0" fontId="3" fillId="0" borderId="19" xfId="76" applyNumberFormat="1" applyFont="1" applyFill="1" applyBorder="1" applyAlignment="1">
      <alignment horizontal="left" vertical="center" wrapText="1"/>
      <protection/>
    </xf>
    <xf numFmtId="0" fontId="23" fillId="0" borderId="20" xfId="75" applyFont="1" applyFill="1" applyBorder="1" applyAlignment="1">
      <alignment vertical="center" wrapText="1"/>
      <protection/>
    </xf>
    <xf numFmtId="0" fontId="23" fillId="0" borderId="21" xfId="75" applyFont="1" applyFill="1" applyBorder="1" applyAlignment="1">
      <alignment vertical="center"/>
      <protection/>
    </xf>
    <xf numFmtId="0" fontId="23" fillId="0" borderId="20" xfId="75" applyFont="1" applyFill="1" applyBorder="1" applyAlignment="1">
      <alignment vertical="center"/>
      <protection/>
    </xf>
    <xf numFmtId="0" fontId="23" fillId="0" borderId="21" xfId="75" applyFont="1" applyFill="1" applyBorder="1" applyAlignment="1">
      <alignment vertical="center"/>
      <protection/>
    </xf>
    <xf numFmtId="0" fontId="23" fillId="0" borderId="20" xfId="75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1" fillId="39" borderId="19" xfId="0" applyFont="1" applyFill="1" applyBorder="1" applyAlignment="1">
      <alignment horizontal="left" vertical="center" wrapText="1"/>
    </xf>
    <xf numFmtId="0" fontId="22" fillId="39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76" applyNumberFormat="1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78" fillId="0" borderId="19" xfId="76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Alignment="1">
      <alignment vertical="center"/>
    </xf>
    <xf numFmtId="0" fontId="0" fillId="0" borderId="19" xfId="76" applyFont="1" applyFill="1" applyBorder="1" applyAlignment="1">
      <alignment horizontal="left" vertical="center" wrapText="1"/>
      <protection/>
    </xf>
    <xf numFmtId="0" fontId="78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4" fillId="0" borderId="0" xfId="0" applyNumberFormat="1" applyFont="1" applyAlignment="1">
      <alignment vertical="center"/>
    </xf>
    <xf numFmtId="0" fontId="24" fillId="46" borderId="22" xfId="0" applyNumberFormat="1" applyFont="1" applyFill="1" applyBorder="1" applyAlignment="1">
      <alignment horizontal="center" vertical="center" wrapText="1"/>
    </xf>
    <xf numFmtId="0" fontId="24" fillId="47" borderId="22" xfId="0" applyNumberFormat="1" applyFont="1" applyFill="1" applyBorder="1" applyAlignment="1">
      <alignment horizontal="center" vertical="center"/>
    </xf>
    <xf numFmtId="0" fontId="25" fillId="47" borderId="22" xfId="0" applyNumberFormat="1" applyFont="1" applyFill="1" applyBorder="1" applyAlignment="1">
      <alignment horizontal="center" vertical="center"/>
    </xf>
    <xf numFmtId="0" fontId="24" fillId="46" borderId="22" xfId="0" applyNumberFormat="1" applyFont="1" applyFill="1" applyBorder="1" applyAlignment="1">
      <alignment horizontal="center" vertical="center"/>
    </xf>
    <xf numFmtId="20" fontId="24" fillId="46" borderId="22" xfId="0" applyNumberFormat="1" applyFont="1" applyFill="1" applyBorder="1" applyAlignment="1">
      <alignment horizontal="center" vertical="center"/>
    </xf>
    <xf numFmtId="3" fontId="25" fillId="46" borderId="22" xfId="0" applyNumberFormat="1" applyFont="1" applyFill="1" applyBorder="1" applyAlignment="1">
      <alignment horizontal="center" vertical="center"/>
    </xf>
    <xf numFmtId="49" fontId="24" fillId="48" borderId="22" xfId="0" applyNumberFormat="1" applyFont="1" applyFill="1" applyBorder="1" applyAlignment="1">
      <alignment horizontal="center" vertical="center" wrapText="1"/>
    </xf>
    <xf numFmtId="49" fontId="25" fillId="48" borderId="22" xfId="0" applyNumberFormat="1" applyFont="1" applyFill="1" applyBorder="1" applyAlignment="1">
      <alignment horizontal="center" vertical="center" wrapText="1"/>
    </xf>
    <xf numFmtId="3" fontId="25" fillId="48" borderId="22" xfId="0" applyNumberFormat="1" applyFont="1" applyFill="1" applyBorder="1" applyAlignment="1">
      <alignment horizontal="center" vertical="center" wrapText="1"/>
    </xf>
    <xf numFmtId="0" fontId="24" fillId="47" borderId="22" xfId="0" applyFont="1" applyFill="1" applyBorder="1" applyAlignment="1">
      <alignment horizontal="center" vertical="center"/>
    </xf>
    <xf numFmtId="3" fontId="24" fillId="47" borderId="22" xfId="0" applyNumberFormat="1" applyFont="1" applyFill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79" fillId="46" borderId="22" xfId="0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24" fillId="46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9" borderId="22" xfId="0" applyNumberFormat="1" applyFont="1" applyFill="1" applyBorder="1" applyAlignment="1">
      <alignment horizontal="center" vertical="center"/>
    </xf>
    <xf numFmtId="1" fontId="24" fillId="9" borderId="22" xfId="0" applyNumberFormat="1" applyFont="1" applyFill="1" applyBorder="1" applyAlignment="1">
      <alignment horizontal="center" vertical="center"/>
    </xf>
    <xf numFmtId="3" fontId="24" fillId="46" borderId="22" xfId="0" applyNumberFormat="1" applyFont="1" applyFill="1" applyBorder="1" applyAlignment="1">
      <alignment horizontal="center" vertical="center"/>
    </xf>
    <xf numFmtId="1" fontId="24" fillId="47" borderId="22" xfId="0" applyNumberFormat="1" applyFont="1" applyFill="1" applyBorder="1" applyAlignment="1">
      <alignment horizontal="center" vertical="center"/>
    </xf>
    <xf numFmtId="1" fontId="24" fillId="46" borderId="22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80" fillId="0" borderId="22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left" vertical="center" wrapText="1"/>
    </xf>
    <xf numFmtId="49" fontId="24" fillId="47" borderId="22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172" fontId="81" fillId="46" borderId="22" xfId="33" applyFont="1" applyFill="1" applyBorder="1" applyAlignment="1">
      <alignment horizontal="left" vertical="center" wrapText="1" shrinkToFit="1"/>
      <protection/>
    </xf>
    <xf numFmtId="1" fontId="24" fillId="46" borderId="22" xfId="0" applyNumberFormat="1" applyFont="1" applyFill="1" applyBorder="1" applyAlignment="1">
      <alignment horizontal="center" vertical="center" wrapText="1" shrinkToFit="1"/>
    </xf>
    <xf numFmtId="172" fontId="81" fillId="46" borderId="22" xfId="33" applyFont="1" applyFill="1" applyBorder="1" applyAlignment="1">
      <alignment horizontal="center" vertical="center" wrapText="1" shrinkToFit="1"/>
      <protection/>
    </xf>
    <xf numFmtId="49" fontId="24" fillId="46" borderId="22" xfId="0" applyNumberFormat="1" applyFont="1" applyFill="1" applyBorder="1" applyAlignment="1">
      <alignment horizontal="center" vertical="center" wrapText="1"/>
    </xf>
    <xf numFmtId="0" fontId="26" fillId="0" borderId="22" xfId="74" applyFont="1" applyBorder="1" applyAlignment="1">
      <alignment horizontal="left" vertical="center" wrapText="1"/>
      <protection/>
    </xf>
    <xf numFmtId="0" fontId="24" fillId="48" borderId="22" xfId="0" applyFont="1" applyFill="1" applyBorder="1" applyAlignment="1">
      <alignment horizontal="center" vertical="center"/>
    </xf>
    <xf numFmtId="0" fontId="26" fillId="0" borderId="22" xfId="74" applyFont="1" applyBorder="1" applyAlignment="1">
      <alignment vertical="center" wrapText="1"/>
      <protection/>
    </xf>
    <xf numFmtId="49" fontId="24" fillId="48" borderId="22" xfId="0" applyNumberFormat="1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0" fontId="79" fillId="0" borderId="22" xfId="74" applyFont="1" applyBorder="1" applyAlignment="1">
      <alignment horizontal="left" vertical="center" wrapText="1"/>
      <protection/>
    </xf>
    <xf numFmtId="49" fontId="24" fillId="48" borderId="22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9" borderId="22" xfId="0" applyNumberFormat="1" applyFont="1" applyFill="1" applyBorder="1" applyAlignment="1">
      <alignment horizontal="left" vertical="center"/>
    </xf>
    <xf numFmtId="3" fontId="24" fillId="0" borderId="23" xfId="0" applyNumberFormat="1" applyFont="1" applyBorder="1" applyAlignment="1">
      <alignment horizontal="center" vertical="center"/>
    </xf>
    <xf numFmtId="0" fontId="27" fillId="0" borderId="22" xfId="74" applyFont="1" applyBorder="1" applyAlignment="1">
      <alignment horizontal="left" vertical="center" wrapText="1"/>
      <protection/>
    </xf>
    <xf numFmtId="3" fontId="79" fillId="46" borderId="22" xfId="0" applyNumberFormat="1" applyFont="1" applyFill="1" applyBorder="1" applyAlignment="1">
      <alignment horizontal="center" vertical="center"/>
    </xf>
    <xf numFmtId="3" fontId="24" fillId="9" borderId="22" xfId="0" applyNumberFormat="1" applyFont="1" applyFill="1" applyBorder="1" applyAlignment="1">
      <alignment horizontal="center" vertical="center"/>
    </xf>
    <xf numFmtId="3" fontId="79" fillId="46" borderId="22" xfId="0" applyNumberFormat="1" applyFont="1" applyFill="1" applyBorder="1" applyAlignment="1">
      <alignment horizontal="center" vertical="center" wrapText="1" shrinkToFit="1"/>
    </xf>
    <xf numFmtId="3" fontId="81" fillId="0" borderId="22" xfId="74" applyNumberFormat="1" applyFont="1" applyBorder="1" applyAlignment="1">
      <alignment horizontal="center" vertical="center"/>
      <protection/>
    </xf>
    <xf numFmtId="0" fontId="82" fillId="46" borderId="22" xfId="0" applyFont="1" applyFill="1" applyBorder="1" applyAlignment="1">
      <alignment horizontal="center" vertical="center"/>
    </xf>
    <xf numFmtId="0" fontId="29" fillId="46" borderId="22" xfId="0" applyNumberFormat="1" applyFont="1" applyFill="1" applyBorder="1" applyAlignment="1">
      <alignment horizontal="center" vertical="center" wrapText="1"/>
    </xf>
    <xf numFmtId="3" fontId="24" fillId="9" borderId="24" xfId="0" applyNumberFormat="1" applyFont="1" applyFill="1" applyBorder="1" applyAlignment="1">
      <alignment horizontal="center" vertical="center"/>
    </xf>
    <xf numFmtId="0" fontId="24" fillId="9" borderId="25" xfId="0" applyNumberFormat="1" applyFont="1" applyFill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79" fillId="47" borderId="22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vertical="center" wrapText="1"/>
    </xf>
    <xf numFmtId="0" fontId="79" fillId="46" borderId="22" xfId="0" applyFont="1" applyFill="1" applyBorder="1" applyAlignment="1">
      <alignment vertical="center" wrapText="1"/>
    </xf>
    <xf numFmtId="0" fontId="79" fillId="46" borderId="22" xfId="0" applyFont="1" applyFill="1" applyBorder="1" applyAlignment="1">
      <alignment horizontal="center" vertical="center" wrapText="1"/>
    </xf>
    <xf numFmtId="0" fontId="24" fillId="0" borderId="22" xfId="0" applyNumberFormat="1" applyFont="1" applyBorder="1" applyAlignment="1">
      <alignment vertical="center" wrapText="1"/>
    </xf>
    <xf numFmtId="0" fontId="79" fillId="46" borderId="22" xfId="0" applyFont="1" applyFill="1" applyBorder="1" applyAlignment="1">
      <alignment horizontal="left" vertical="center" wrapText="1"/>
    </xf>
    <xf numFmtId="0" fontId="24" fillId="46" borderId="22" xfId="0" applyNumberFormat="1" applyFont="1" applyFill="1" applyBorder="1" applyAlignment="1">
      <alignment vertical="center" wrapText="1"/>
    </xf>
    <xf numFmtId="0" fontId="79" fillId="0" borderId="22" xfId="0" applyFont="1" applyBorder="1" applyAlignment="1">
      <alignment horizontal="left" wrapText="1"/>
    </xf>
    <xf numFmtId="0" fontId="81" fillId="0" borderId="22" xfId="74" applyFont="1" applyBorder="1" applyAlignment="1">
      <alignment horizontal="left" vertical="top" wrapText="1"/>
      <protection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0" fontId="24" fillId="47" borderId="22" xfId="0" applyNumberFormat="1" applyFont="1" applyFill="1" applyBorder="1" applyAlignment="1">
      <alignment horizontal="center" vertical="center" wrapText="1"/>
    </xf>
    <xf numFmtId="0" fontId="24" fillId="8" borderId="22" xfId="0" applyNumberFormat="1" applyFont="1" applyFill="1" applyBorder="1" applyAlignment="1">
      <alignment horizontal="left" vertical="center"/>
    </xf>
    <xf numFmtId="3" fontId="24" fillId="8" borderId="22" xfId="0" applyNumberFormat="1" applyFont="1" applyFill="1" applyBorder="1" applyAlignment="1">
      <alignment horizontal="center" vertical="center"/>
    </xf>
    <xf numFmtId="1" fontId="82" fillId="8" borderId="22" xfId="0" applyNumberFormat="1" applyFont="1" applyFill="1" applyBorder="1" applyAlignment="1">
      <alignment horizontal="center" vertical="center"/>
    </xf>
    <xf numFmtId="0" fontId="24" fillId="46" borderId="22" xfId="0" applyNumberFormat="1" applyFont="1" applyFill="1" applyBorder="1" applyAlignment="1">
      <alignment horizontal="right" vertical="center" wrapText="1"/>
    </xf>
    <xf numFmtId="0" fontId="83" fillId="46" borderId="22" xfId="0" applyFont="1" applyFill="1" applyBorder="1" applyAlignment="1">
      <alignment horizontal="center" vertical="center" wrapText="1"/>
    </xf>
    <xf numFmtId="0" fontId="26" fillId="46" borderId="22" xfId="0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27" fillId="0" borderId="22" xfId="74" applyFont="1" applyBorder="1" applyAlignment="1">
      <alignment horizontal="center" vertical="center" wrapText="1"/>
      <protection/>
    </xf>
    <xf numFmtId="0" fontId="26" fillId="0" borderId="22" xfId="74" applyFont="1" applyBorder="1" applyAlignment="1">
      <alignment horizontal="center" vertical="center" wrapText="1"/>
      <protection/>
    </xf>
    <xf numFmtId="0" fontId="26" fillId="0" borderId="22" xfId="72" applyFont="1" applyFill="1" applyBorder="1" applyAlignment="1">
      <alignment horizontal="center" vertical="center" wrapText="1"/>
      <protection/>
    </xf>
    <xf numFmtId="3" fontId="82" fillId="46" borderId="22" xfId="0" applyNumberFormat="1" applyFont="1" applyFill="1" applyBorder="1" applyAlignment="1">
      <alignment horizontal="center" vertical="center"/>
    </xf>
    <xf numFmtId="0" fontId="29" fillId="46" borderId="27" xfId="0" applyNumberFormat="1" applyFont="1" applyFill="1" applyBorder="1" applyAlignment="1">
      <alignment vertical="center" wrapText="1"/>
    </xf>
    <xf numFmtId="0" fontId="29" fillId="46" borderId="26" xfId="0" applyNumberFormat="1" applyFont="1" applyFill="1" applyBorder="1" applyAlignment="1">
      <alignment vertical="center" wrapText="1"/>
    </xf>
    <xf numFmtId="0" fontId="31" fillId="46" borderId="22" xfId="0" applyNumberFormat="1" applyFont="1" applyFill="1" applyBorder="1" applyAlignment="1">
      <alignment horizontal="right" vertical="center" wrapText="1"/>
    </xf>
    <xf numFmtId="0" fontId="24" fillId="46" borderId="22" xfId="0" applyFont="1" applyFill="1" applyBorder="1" applyAlignment="1">
      <alignment horizontal="left" vertical="center" wrapText="1" shrinkToFit="1"/>
    </xf>
    <xf numFmtId="0" fontId="79" fillId="46" borderId="22" xfId="0" applyFont="1" applyFill="1" applyBorder="1" applyAlignment="1">
      <alignment horizontal="left" vertical="center" wrapText="1" shrinkToFit="1"/>
    </xf>
    <xf numFmtId="0" fontId="26" fillId="49" borderId="22" xfId="74" applyFont="1" applyFill="1" applyBorder="1" applyAlignment="1">
      <alignment horizontal="left" vertical="center" wrapText="1"/>
      <protection/>
    </xf>
    <xf numFmtId="0" fontId="84" fillId="49" borderId="22" xfId="74" applyFont="1" applyFill="1" applyBorder="1" applyAlignment="1">
      <alignment horizontal="left" vertical="center" wrapText="1"/>
      <protection/>
    </xf>
    <xf numFmtId="0" fontId="26" fillId="0" borderId="22" xfId="0" applyFont="1" applyBorder="1" applyAlignment="1">
      <alignment horizontal="left" vertical="top" wrapText="1"/>
    </xf>
    <xf numFmtId="0" fontId="84" fillId="49" borderId="22" xfId="0" applyFont="1" applyFill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/>
    </xf>
    <xf numFmtId="9" fontId="82" fillId="0" borderId="0" xfId="0" applyNumberFormat="1" applyFont="1" applyAlignment="1">
      <alignment vertical="center"/>
    </xf>
    <xf numFmtId="0" fontId="26" fillId="49" borderId="22" xfId="0" applyFont="1" applyFill="1" applyBorder="1" applyAlignment="1">
      <alignment vertical="top" wrapText="1"/>
    </xf>
    <xf numFmtId="49" fontId="24" fillId="18" borderId="22" xfId="0" applyNumberFormat="1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85" fillId="0" borderId="0" xfId="0" applyFont="1" applyAlignment="1">
      <alignment/>
    </xf>
    <xf numFmtId="10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79" fillId="46" borderId="23" xfId="0" applyNumberFormat="1" applyFont="1" applyFill="1" applyBorder="1" applyAlignment="1">
      <alignment horizontal="center" vertical="center"/>
    </xf>
    <xf numFmtId="3" fontId="24" fillId="22" borderId="0" xfId="0" applyNumberFormat="1" applyFont="1" applyFill="1" applyBorder="1" applyAlignment="1">
      <alignment horizontal="center" vertical="center"/>
    </xf>
    <xf numFmtId="3" fontId="24" fillId="22" borderId="0" xfId="0" applyNumberFormat="1" applyFont="1" applyFill="1" applyBorder="1" applyAlignment="1">
      <alignment horizontal="right" vertical="center"/>
    </xf>
    <xf numFmtId="0" fontId="24" fillId="15" borderId="0" xfId="0" applyNumberFormat="1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right" vertical="center"/>
    </xf>
    <xf numFmtId="3" fontId="86" fillId="0" borderId="0" xfId="0" applyNumberFormat="1" applyFont="1" applyAlignment="1">
      <alignment horizontal="center" vertical="center"/>
    </xf>
    <xf numFmtId="177" fontId="24" fillId="46" borderId="22" xfId="0" applyNumberFormat="1" applyFont="1" applyFill="1" applyBorder="1" applyAlignment="1">
      <alignment horizontal="center" vertical="center"/>
    </xf>
    <xf numFmtId="177" fontId="82" fillId="46" borderId="22" xfId="0" applyNumberFormat="1" applyFont="1" applyFill="1" applyBorder="1" applyAlignment="1">
      <alignment horizontal="center" vertical="center"/>
    </xf>
    <xf numFmtId="0" fontId="24" fillId="15" borderId="22" xfId="0" applyNumberFormat="1" applyFont="1" applyFill="1" applyBorder="1" applyAlignment="1">
      <alignment horizontal="right" vertical="center" wrapText="1"/>
    </xf>
    <xf numFmtId="177" fontId="24" fillId="15" borderId="22" xfId="0" applyNumberFormat="1" applyFont="1" applyFill="1" applyBorder="1" applyAlignment="1">
      <alignment horizontal="center" vertical="center"/>
    </xf>
    <xf numFmtId="0" fontId="30" fillId="46" borderId="25" xfId="0" applyNumberFormat="1" applyFont="1" applyFill="1" applyBorder="1" applyAlignment="1">
      <alignment horizontal="center" vertical="center" wrapText="1"/>
    </xf>
    <xf numFmtId="0" fontId="30" fillId="46" borderId="27" xfId="0" applyNumberFormat="1" applyFont="1" applyFill="1" applyBorder="1" applyAlignment="1">
      <alignment horizontal="center" vertical="center" wrapText="1"/>
    </xf>
    <xf numFmtId="0" fontId="64" fillId="46" borderId="27" xfId="52" applyNumberFormat="1" applyFill="1" applyBorder="1" applyAlignment="1" applyProtection="1">
      <alignment horizontal="center" vertical="center" wrapText="1"/>
      <protection/>
    </xf>
    <xf numFmtId="0" fontId="64" fillId="46" borderId="25" xfId="52" applyNumberFormat="1" applyFill="1" applyBorder="1" applyAlignment="1" applyProtection="1">
      <alignment horizontal="center" vertical="center" wrapText="1"/>
      <protection/>
    </xf>
    <xf numFmtId="0" fontId="3" fillId="0" borderId="28" xfId="75" applyFont="1" applyFill="1" applyBorder="1" applyAlignment="1">
      <alignment horizontal="center" vertical="center"/>
      <protection/>
    </xf>
    <xf numFmtId="0" fontId="23" fillId="0" borderId="21" xfId="75" applyFont="1" applyFill="1" applyBorder="1" applyAlignment="1">
      <alignment horizontal="left" vertical="center" wrapText="1"/>
      <protection/>
    </xf>
    <xf numFmtId="0" fontId="23" fillId="0" borderId="20" xfId="75" applyFont="1" applyFill="1" applyBorder="1" applyAlignment="1">
      <alignment horizontal="left" vertical="center" wrapText="1"/>
      <protection/>
    </xf>
    <xf numFmtId="0" fontId="87" fillId="0" borderId="29" xfId="77" applyFont="1" applyFill="1" applyBorder="1" applyAlignment="1">
      <alignment horizontal="center" vertical="center" wrapText="1"/>
      <protection/>
    </xf>
    <xf numFmtId="0" fontId="20" fillId="0" borderId="21" xfId="77" applyFont="1" applyFill="1" applyBorder="1" applyAlignment="1">
      <alignment horizontal="center" vertical="center" wrapText="1"/>
      <protection/>
    </xf>
    <xf numFmtId="0" fontId="20" fillId="0" borderId="20" xfId="77" applyFont="1" applyFill="1" applyBorder="1" applyAlignment="1">
      <alignment horizontal="center" vertical="center" wrapText="1"/>
      <protection/>
    </xf>
    <xf numFmtId="0" fontId="23" fillId="0" borderId="21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78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12" xfId="71"/>
    <cellStyle name="Обычный 2" xfId="72"/>
    <cellStyle name="Обычный 3" xfId="73"/>
    <cellStyle name="Обычный 4" xfId="74"/>
    <cellStyle name="Обычный 5" xfId="75"/>
    <cellStyle name="Обычный_total" xfId="76"/>
    <cellStyle name="Обычный_ТП по свету для Казани" xfId="77"/>
    <cellStyle name="Плохой" xfId="78"/>
    <cellStyle name="Плохой 2" xfId="79"/>
    <cellStyle name="Пояснение" xfId="80"/>
    <cellStyle name="Пояснение 2" xfId="81"/>
    <cellStyle name="Примечание" xfId="82"/>
    <cellStyle name="Примечание 2" xfId="83"/>
    <cellStyle name="Percent" xfId="84"/>
    <cellStyle name="Связанная ячейка" xfId="85"/>
    <cellStyle name="Связанная ячейка 2" xfId="86"/>
    <cellStyle name="Текст предупреждения" xfId="87"/>
    <cellStyle name="Текст предупреждения 2" xfId="88"/>
    <cellStyle name="Comma" xfId="89"/>
    <cellStyle name="Comma [0]" xfId="90"/>
    <cellStyle name="Хороший" xfId="91"/>
    <cellStyle name="Хороший 2" xfId="92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7B7B7"/>
      <rgbColor rgb="00FFFFFF"/>
      <rgbColor rgb="00AAAAAA"/>
      <rgbColor rgb="00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ket@flava-event.com" TargetMode="External" /><Relationship Id="rId2" Type="http://schemas.openxmlformats.org/officeDocument/2006/relationships/hyperlink" Target="https://drive.google.com/drive/folders/1FNgRs3sGtlhYN4DG2atshigdLMagjrg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2"/>
  <sheetViews>
    <sheetView tabSelected="1" view="pageBreakPreview" zoomScale="90" zoomScaleNormal="90" zoomScaleSheetLayoutView="90" zoomScalePageLayoutView="0" workbookViewId="0" topLeftCell="A1">
      <selection activeCell="H245" sqref="H1:I16384"/>
    </sheetView>
  </sheetViews>
  <sheetFormatPr defaultColWidth="14.421875" defaultRowHeight="19.5" customHeight="1"/>
  <cols>
    <col min="1" max="1" width="95.8515625" style="104" customWidth="1"/>
    <col min="2" max="2" width="15.28125" style="81" customWidth="1"/>
    <col min="3" max="3" width="14.421875" style="81" customWidth="1"/>
    <col min="4" max="4" width="14.28125" style="81" customWidth="1"/>
    <col min="5" max="5" width="14.28125" style="80" customWidth="1"/>
    <col min="6" max="7" width="14.421875" style="80" customWidth="1"/>
    <col min="8" max="16384" width="14.421875" style="38" customWidth="1"/>
  </cols>
  <sheetData>
    <row r="1" spans="1:7" ht="45" customHeight="1">
      <c r="A1" s="90" t="s">
        <v>276</v>
      </c>
      <c r="B1" s="150">
        <v>84952557060</v>
      </c>
      <c r="C1" s="151"/>
      <c r="D1" s="152" t="s">
        <v>275</v>
      </c>
      <c r="E1" s="152"/>
      <c r="F1" s="117"/>
      <c r="G1" s="118"/>
    </row>
    <row r="2" spans="1:7" ht="45" customHeight="1">
      <c r="A2" s="119" t="s">
        <v>278</v>
      </c>
      <c r="B2" s="153" t="s">
        <v>279</v>
      </c>
      <c r="C2" s="151"/>
      <c r="D2" s="151"/>
      <c r="E2" s="151"/>
      <c r="F2" s="117"/>
      <c r="G2" s="118"/>
    </row>
    <row r="3" spans="1:7" ht="19.5" customHeight="1">
      <c r="A3" s="105" t="s">
        <v>220</v>
      </c>
      <c r="B3" s="40" t="s">
        <v>6</v>
      </c>
      <c r="C3" s="41" t="s">
        <v>4</v>
      </c>
      <c r="D3" s="40" t="s">
        <v>153</v>
      </c>
      <c r="E3" s="49" t="s">
        <v>152</v>
      </c>
      <c r="F3" s="42"/>
      <c r="G3" s="42"/>
    </row>
    <row r="4" spans="1:7" ht="19.5" customHeight="1">
      <c r="A4" s="39"/>
      <c r="B4" s="59" t="s">
        <v>274</v>
      </c>
      <c r="C4" s="43" t="s">
        <v>277</v>
      </c>
      <c r="D4" s="42" t="s">
        <v>221</v>
      </c>
      <c r="E4" s="116" t="s">
        <v>222</v>
      </c>
      <c r="F4" s="44"/>
      <c r="G4" s="44"/>
    </row>
    <row r="5" spans="1:7" ht="15">
      <c r="A5" s="105"/>
      <c r="B5" s="49"/>
      <c r="C5" s="43"/>
      <c r="D5" s="42"/>
      <c r="E5" s="116"/>
      <c r="F5" s="44"/>
      <c r="G5" s="44"/>
    </row>
    <row r="6" spans="1:7" ht="19.5" customHeight="1">
      <c r="A6" s="109" t="s">
        <v>271</v>
      </c>
      <c r="B6" s="116">
        <v>100</v>
      </c>
      <c r="C6" s="43"/>
      <c r="D6" s="42"/>
      <c r="E6" s="59"/>
      <c r="F6" s="44"/>
      <c r="G6" s="44"/>
    </row>
    <row r="7" spans="1:7" ht="19.5" customHeight="1">
      <c r="A7" s="109" t="s">
        <v>232</v>
      </c>
      <c r="B7" s="59">
        <f>D132</f>
        <v>0</v>
      </c>
      <c r="C7" s="43"/>
      <c r="D7" s="42"/>
      <c r="E7" s="59"/>
      <c r="F7" s="44"/>
      <c r="G7" s="44"/>
    </row>
    <row r="8" spans="1:7" ht="19.5" customHeight="1">
      <c r="A8" s="109" t="s">
        <v>233</v>
      </c>
      <c r="B8" s="59">
        <f>D230</f>
        <v>0</v>
      </c>
      <c r="C8" s="43"/>
      <c r="D8" s="42"/>
      <c r="E8" s="59"/>
      <c r="F8" s="44"/>
      <c r="G8" s="44"/>
    </row>
    <row r="9" spans="1:7" ht="19.5" customHeight="1">
      <c r="A9" s="109" t="s">
        <v>234</v>
      </c>
      <c r="B9" s="59">
        <f>D245</f>
        <v>0</v>
      </c>
      <c r="C9" s="43"/>
      <c r="D9" s="42"/>
      <c r="E9" s="59"/>
      <c r="F9" s="44"/>
      <c r="G9" s="44"/>
    </row>
    <row r="10" spans="1:7" ht="15">
      <c r="A10" s="105"/>
      <c r="B10" s="49"/>
      <c r="C10" s="43"/>
      <c r="D10" s="42"/>
      <c r="E10" s="116"/>
      <c r="F10" s="44"/>
      <c r="G10" s="44"/>
    </row>
    <row r="11" spans="1:7" ht="30.75">
      <c r="A11" s="109" t="s">
        <v>389</v>
      </c>
      <c r="B11" s="146">
        <v>300000</v>
      </c>
      <c r="C11" s="43"/>
      <c r="D11" s="42"/>
      <c r="E11" s="59"/>
      <c r="F11" s="44"/>
      <c r="G11" s="44"/>
    </row>
    <row r="12" spans="1:7" ht="19.5" customHeight="1">
      <c r="A12" s="109" t="s">
        <v>272</v>
      </c>
      <c r="B12" s="147">
        <f>G247</f>
        <v>0</v>
      </c>
      <c r="C12" s="146">
        <f>B12/B6</f>
        <v>0</v>
      </c>
      <c r="D12" s="42"/>
      <c r="E12" s="59"/>
      <c r="F12" s="44"/>
      <c r="G12" s="44"/>
    </row>
    <row r="13" spans="1:7" ht="19.5" customHeight="1">
      <c r="A13" s="109" t="s">
        <v>273</v>
      </c>
      <c r="B13" s="146">
        <f>B12*0.1</f>
        <v>0</v>
      </c>
      <c r="C13" s="43"/>
      <c r="D13" s="42"/>
      <c r="E13" s="59"/>
      <c r="F13" s="44"/>
      <c r="G13" s="44"/>
    </row>
    <row r="14" spans="1:7" ht="19.5" customHeight="1">
      <c r="A14" s="109" t="s">
        <v>313</v>
      </c>
      <c r="B14" s="146">
        <f>D262</f>
        <v>0</v>
      </c>
      <c r="C14" s="43"/>
      <c r="D14" s="42"/>
      <c r="E14" s="59"/>
      <c r="F14" s="44"/>
      <c r="G14" s="44"/>
    </row>
    <row r="15" spans="1:7" ht="19.5" customHeight="1">
      <c r="A15" s="148" t="s">
        <v>391</v>
      </c>
      <c r="B15" s="149">
        <f>SUM(B11:B14)</f>
        <v>300000</v>
      </c>
      <c r="C15" s="43"/>
      <c r="D15" s="42"/>
      <c r="E15" s="59"/>
      <c r="F15" s="44"/>
      <c r="G15" s="44"/>
    </row>
    <row r="16" spans="1:7" ht="19.5" customHeight="1">
      <c r="A16" s="109"/>
      <c r="B16" s="61"/>
      <c r="C16" s="43"/>
      <c r="D16" s="42"/>
      <c r="E16" s="59"/>
      <c r="F16" s="44"/>
      <c r="G16" s="44"/>
    </row>
    <row r="17" spans="1:7" ht="42" customHeight="1">
      <c r="A17" s="45"/>
      <c r="B17" s="45" t="s">
        <v>9</v>
      </c>
      <c r="C17" s="46" t="s">
        <v>0</v>
      </c>
      <c r="D17" s="46" t="s">
        <v>1</v>
      </c>
      <c r="E17" s="47" t="s">
        <v>151</v>
      </c>
      <c r="F17" s="47" t="s">
        <v>3</v>
      </c>
      <c r="G17" s="47" t="s">
        <v>2</v>
      </c>
    </row>
    <row r="18" spans="1:7" ht="19.5" customHeight="1">
      <c r="A18" s="94" t="s">
        <v>154</v>
      </c>
      <c r="B18" s="48"/>
      <c r="C18" s="48"/>
      <c r="D18" s="48"/>
      <c r="E18" s="49"/>
      <c r="F18" s="49"/>
      <c r="G18" s="49"/>
    </row>
    <row r="19" spans="1:7" s="54" customFormat="1" ht="19.5" customHeight="1">
      <c r="A19" s="95" t="s">
        <v>11</v>
      </c>
      <c r="B19" s="50">
        <v>50</v>
      </c>
      <c r="C19" s="51">
        <v>0</v>
      </c>
      <c r="D19" s="51">
        <f>B19*C19</f>
        <v>0</v>
      </c>
      <c r="E19" s="53">
        <f>C19*B19/$B$6</f>
        <v>0</v>
      </c>
      <c r="F19" s="85">
        <v>450</v>
      </c>
      <c r="G19" s="53">
        <f>C19*F19</f>
        <v>0</v>
      </c>
    </row>
    <row r="20" spans="1:7" s="54" customFormat="1" ht="19.5" customHeight="1">
      <c r="A20" s="95" t="s">
        <v>12</v>
      </c>
      <c r="B20" s="50">
        <v>35</v>
      </c>
      <c r="C20" s="51">
        <v>0</v>
      </c>
      <c r="D20" s="51">
        <f aca="true" t="shared" si="0" ref="D20:D45">B20*C20</f>
        <v>0</v>
      </c>
      <c r="E20" s="53">
        <f aca="true" t="shared" si="1" ref="E20:E58">C20*B20/$B$6</f>
        <v>0</v>
      </c>
      <c r="F20" s="85">
        <v>350</v>
      </c>
      <c r="G20" s="53">
        <f aca="true" t="shared" si="2" ref="G20:G45">C20*F20</f>
        <v>0</v>
      </c>
    </row>
    <row r="21" spans="1:7" s="54" customFormat="1" ht="19.5" customHeight="1">
      <c r="A21" s="95" t="s">
        <v>13</v>
      </c>
      <c r="B21" s="50">
        <v>30</v>
      </c>
      <c r="C21" s="51">
        <v>0</v>
      </c>
      <c r="D21" s="51">
        <f t="shared" si="0"/>
        <v>0</v>
      </c>
      <c r="E21" s="53">
        <f t="shared" si="1"/>
        <v>0</v>
      </c>
      <c r="F21" s="85">
        <v>650</v>
      </c>
      <c r="G21" s="53">
        <f t="shared" si="2"/>
        <v>0</v>
      </c>
    </row>
    <row r="22" spans="1:7" s="54" customFormat="1" ht="19.5" customHeight="1">
      <c r="A22" s="95" t="s">
        <v>14</v>
      </c>
      <c r="B22" s="50">
        <v>35</v>
      </c>
      <c r="C22" s="51">
        <v>0</v>
      </c>
      <c r="D22" s="51">
        <f t="shared" si="0"/>
        <v>0</v>
      </c>
      <c r="E22" s="53">
        <f t="shared" si="1"/>
        <v>0</v>
      </c>
      <c r="F22" s="85">
        <v>950</v>
      </c>
      <c r="G22" s="53">
        <f t="shared" si="2"/>
        <v>0</v>
      </c>
    </row>
    <row r="23" spans="1:7" s="54" customFormat="1" ht="19.5" customHeight="1">
      <c r="A23" s="95" t="s">
        <v>15</v>
      </c>
      <c r="B23" s="50">
        <v>45</v>
      </c>
      <c r="C23" s="51">
        <v>0</v>
      </c>
      <c r="D23" s="51">
        <f t="shared" si="0"/>
        <v>0</v>
      </c>
      <c r="E23" s="53">
        <f t="shared" si="1"/>
        <v>0</v>
      </c>
      <c r="F23" s="85">
        <v>450</v>
      </c>
      <c r="G23" s="53">
        <f t="shared" si="2"/>
        <v>0</v>
      </c>
    </row>
    <row r="24" spans="1:7" s="54" customFormat="1" ht="19.5" customHeight="1">
      <c r="A24" s="95" t="s">
        <v>16</v>
      </c>
      <c r="B24" s="50">
        <v>20</v>
      </c>
      <c r="C24" s="51">
        <v>0</v>
      </c>
      <c r="D24" s="51">
        <f t="shared" si="0"/>
        <v>0</v>
      </c>
      <c r="E24" s="53">
        <f t="shared" si="1"/>
        <v>0</v>
      </c>
      <c r="F24" s="85">
        <v>350</v>
      </c>
      <c r="G24" s="53">
        <f t="shared" si="2"/>
        <v>0</v>
      </c>
    </row>
    <row r="25" spans="1:7" s="54" customFormat="1" ht="19.5" customHeight="1">
      <c r="A25" s="95" t="s">
        <v>17</v>
      </c>
      <c r="B25" s="50">
        <v>20</v>
      </c>
      <c r="C25" s="51">
        <v>0</v>
      </c>
      <c r="D25" s="51">
        <f t="shared" si="0"/>
        <v>0</v>
      </c>
      <c r="E25" s="53">
        <f t="shared" si="1"/>
        <v>0</v>
      </c>
      <c r="F25" s="85">
        <v>950</v>
      </c>
      <c r="G25" s="53">
        <f t="shared" si="2"/>
        <v>0</v>
      </c>
    </row>
    <row r="26" spans="1:7" s="54" customFormat="1" ht="19.5" customHeight="1">
      <c r="A26" s="95" t="s">
        <v>18</v>
      </c>
      <c r="B26" s="50">
        <v>40</v>
      </c>
      <c r="C26" s="51">
        <v>0</v>
      </c>
      <c r="D26" s="51">
        <f t="shared" si="0"/>
        <v>0</v>
      </c>
      <c r="E26" s="53">
        <f t="shared" si="1"/>
        <v>0</v>
      </c>
      <c r="F26" s="85">
        <v>550</v>
      </c>
      <c r="G26" s="53">
        <f t="shared" si="2"/>
        <v>0</v>
      </c>
    </row>
    <row r="27" spans="1:7" s="54" customFormat="1" ht="19.5" customHeight="1">
      <c r="A27" s="95" t="s">
        <v>19</v>
      </c>
      <c r="B27" s="50">
        <v>35</v>
      </c>
      <c r="C27" s="51">
        <v>0</v>
      </c>
      <c r="D27" s="51">
        <f t="shared" si="0"/>
        <v>0</v>
      </c>
      <c r="E27" s="53">
        <f t="shared" si="1"/>
        <v>0</v>
      </c>
      <c r="F27" s="85">
        <v>350</v>
      </c>
      <c r="G27" s="53">
        <f t="shared" si="2"/>
        <v>0</v>
      </c>
    </row>
    <row r="28" spans="1:7" s="54" customFormat="1" ht="19.5" customHeight="1">
      <c r="A28" s="95" t="s">
        <v>20</v>
      </c>
      <c r="B28" s="50">
        <v>25</v>
      </c>
      <c r="C28" s="51">
        <v>0</v>
      </c>
      <c r="D28" s="51">
        <f t="shared" si="0"/>
        <v>0</v>
      </c>
      <c r="E28" s="53">
        <f t="shared" si="1"/>
        <v>0</v>
      </c>
      <c r="F28" s="85">
        <v>350</v>
      </c>
      <c r="G28" s="53">
        <f t="shared" si="2"/>
        <v>0</v>
      </c>
    </row>
    <row r="29" spans="1:7" s="54" customFormat="1" ht="19.5" customHeight="1">
      <c r="A29" s="95" t="s">
        <v>21</v>
      </c>
      <c r="B29" s="50">
        <v>40</v>
      </c>
      <c r="C29" s="51">
        <v>0</v>
      </c>
      <c r="D29" s="51">
        <f t="shared" si="0"/>
        <v>0</v>
      </c>
      <c r="E29" s="53">
        <f t="shared" si="1"/>
        <v>0</v>
      </c>
      <c r="F29" s="85">
        <v>350</v>
      </c>
      <c r="G29" s="53">
        <f t="shared" si="2"/>
        <v>0</v>
      </c>
    </row>
    <row r="30" spans="1:7" s="54" customFormat="1" ht="19.5" customHeight="1">
      <c r="A30" s="95" t="s">
        <v>22</v>
      </c>
      <c r="B30" s="50">
        <v>40</v>
      </c>
      <c r="C30" s="51">
        <v>0</v>
      </c>
      <c r="D30" s="51">
        <f t="shared" si="0"/>
        <v>0</v>
      </c>
      <c r="E30" s="53">
        <f t="shared" si="1"/>
        <v>0</v>
      </c>
      <c r="F30" s="85">
        <v>950</v>
      </c>
      <c r="G30" s="53">
        <f t="shared" si="2"/>
        <v>0</v>
      </c>
    </row>
    <row r="31" spans="1:7" s="54" customFormat="1" ht="19.5" customHeight="1">
      <c r="A31" s="95" t="s">
        <v>23</v>
      </c>
      <c r="B31" s="50">
        <v>30</v>
      </c>
      <c r="C31" s="51">
        <v>0</v>
      </c>
      <c r="D31" s="51">
        <f t="shared" si="0"/>
        <v>0</v>
      </c>
      <c r="E31" s="53">
        <f t="shared" si="1"/>
        <v>0</v>
      </c>
      <c r="F31" s="85">
        <v>350</v>
      </c>
      <c r="G31" s="53">
        <f t="shared" si="2"/>
        <v>0</v>
      </c>
    </row>
    <row r="32" spans="1:7" s="54" customFormat="1" ht="19.5" customHeight="1">
      <c r="A32" s="95" t="s">
        <v>24</v>
      </c>
      <c r="B32" s="50">
        <v>65</v>
      </c>
      <c r="C32" s="51">
        <v>0</v>
      </c>
      <c r="D32" s="51">
        <f t="shared" si="0"/>
        <v>0</v>
      </c>
      <c r="E32" s="53">
        <f t="shared" si="1"/>
        <v>0</v>
      </c>
      <c r="F32" s="85">
        <v>350</v>
      </c>
      <c r="G32" s="53">
        <f t="shared" si="2"/>
        <v>0</v>
      </c>
    </row>
    <row r="33" spans="1:7" s="54" customFormat="1" ht="19.5" customHeight="1">
      <c r="A33" s="95" t="s">
        <v>25</v>
      </c>
      <c r="B33" s="50">
        <v>25</v>
      </c>
      <c r="C33" s="51">
        <v>0</v>
      </c>
      <c r="D33" s="51">
        <f t="shared" si="0"/>
        <v>0</v>
      </c>
      <c r="E33" s="53">
        <f t="shared" si="1"/>
        <v>0</v>
      </c>
      <c r="F33" s="85">
        <v>350</v>
      </c>
      <c r="G33" s="53">
        <f t="shared" si="2"/>
        <v>0</v>
      </c>
    </row>
    <row r="34" spans="1:7" s="54" customFormat="1" ht="19.5" customHeight="1">
      <c r="A34" s="95" t="s">
        <v>238</v>
      </c>
      <c r="B34" s="50">
        <v>50</v>
      </c>
      <c r="C34" s="51">
        <v>0</v>
      </c>
      <c r="D34" s="51">
        <f>B34*C34</f>
        <v>0</v>
      </c>
      <c r="E34" s="53">
        <f t="shared" si="1"/>
        <v>0</v>
      </c>
      <c r="F34" s="85">
        <v>350</v>
      </c>
      <c r="G34" s="53">
        <f>C34*F34</f>
        <v>0</v>
      </c>
    </row>
    <row r="35" spans="1:7" s="54" customFormat="1" ht="19.5" customHeight="1">
      <c r="A35" s="95" t="s">
        <v>26</v>
      </c>
      <c r="B35" s="50">
        <v>50</v>
      </c>
      <c r="C35" s="51">
        <v>0</v>
      </c>
      <c r="D35" s="51">
        <f t="shared" si="0"/>
        <v>0</v>
      </c>
      <c r="E35" s="53">
        <f t="shared" si="1"/>
        <v>0</v>
      </c>
      <c r="F35" s="85">
        <v>350</v>
      </c>
      <c r="G35" s="53">
        <f t="shared" si="2"/>
        <v>0</v>
      </c>
    </row>
    <row r="36" spans="1:7" s="54" customFormat="1" ht="19.5" customHeight="1">
      <c r="A36" s="96" t="s">
        <v>27</v>
      </c>
      <c r="B36" s="52">
        <v>80</v>
      </c>
      <c r="C36" s="51">
        <v>0</v>
      </c>
      <c r="D36" s="51">
        <f t="shared" si="0"/>
        <v>0</v>
      </c>
      <c r="E36" s="53">
        <f t="shared" si="1"/>
        <v>0</v>
      </c>
      <c r="F36" s="85">
        <v>350</v>
      </c>
      <c r="G36" s="53">
        <f t="shared" si="2"/>
        <v>0</v>
      </c>
    </row>
    <row r="37" spans="1:7" s="54" customFormat="1" ht="19.5" customHeight="1">
      <c r="A37" s="95" t="s">
        <v>28</v>
      </c>
      <c r="B37" s="50">
        <v>200</v>
      </c>
      <c r="C37" s="51">
        <v>0</v>
      </c>
      <c r="D37" s="51">
        <f t="shared" si="0"/>
        <v>0</v>
      </c>
      <c r="E37" s="53">
        <f t="shared" si="1"/>
        <v>0</v>
      </c>
      <c r="F37" s="85">
        <v>350</v>
      </c>
      <c r="G37" s="53">
        <f t="shared" si="2"/>
        <v>0</v>
      </c>
    </row>
    <row r="38" spans="1:7" ht="19.5" customHeight="1">
      <c r="A38" s="96" t="s">
        <v>54</v>
      </c>
      <c r="B38" s="50">
        <v>25</v>
      </c>
      <c r="C38" s="51">
        <v>0</v>
      </c>
      <c r="D38" s="55">
        <f t="shared" si="0"/>
        <v>0</v>
      </c>
      <c r="E38" s="53">
        <f t="shared" si="1"/>
        <v>0</v>
      </c>
      <c r="F38" s="85">
        <v>250</v>
      </c>
      <c r="G38" s="59">
        <f t="shared" si="2"/>
        <v>0</v>
      </c>
    </row>
    <row r="39" spans="1:7" s="54" customFormat="1" ht="19.5" customHeight="1">
      <c r="A39" s="97" t="s">
        <v>29</v>
      </c>
      <c r="B39" s="55"/>
      <c r="C39" s="51">
        <v>0</v>
      </c>
      <c r="D39" s="51"/>
      <c r="E39" s="53">
        <f t="shared" si="1"/>
        <v>0</v>
      </c>
      <c r="F39" s="85"/>
      <c r="G39" s="53"/>
    </row>
    <row r="40" spans="1:7" s="54" customFormat="1" ht="19.5" customHeight="1">
      <c r="A40" s="110" t="s">
        <v>30</v>
      </c>
      <c r="B40" s="56">
        <v>50</v>
      </c>
      <c r="C40" s="51">
        <v>0</v>
      </c>
      <c r="D40" s="51">
        <f t="shared" si="0"/>
        <v>0</v>
      </c>
      <c r="E40" s="53">
        <f t="shared" si="1"/>
        <v>0</v>
      </c>
      <c r="F40" s="85">
        <v>350</v>
      </c>
      <c r="G40" s="53">
        <f t="shared" si="2"/>
        <v>0</v>
      </c>
    </row>
    <row r="41" spans="1:7" s="54" customFormat="1" ht="19.5" customHeight="1">
      <c r="A41" s="110" t="s">
        <v>31</v>
      </c>
      <c r="B41" s="56">
        <v>50</v>
      </c>
      <c r="C41" s="51">
        <v>0</v>
      </c>
      <c r="D41" s="51">
        <f t="shared" si="0"/>
        <v>0</v>
      </c>
      <c r="E41" s="53">
        <f t="shared" si="1"/>
        <v>0</v>
      </c>
      <c r="F41" s="85">
        <v>450</v>
      </c>
      <c r="G41" s="53">
        <f t="shared" si="2"/>
        <v>0</v>
      </c>
    </row>
    <row r="42" spans="1:7" s="54" customFormat="1" ht="19.5" customHeight="1">
      <c r="A42" s="110" t="s">
        <v>32</v>
      </c>
      <c r="B42" s="56">
        <v>50</v>
      </c>
      <c r="C42" s="51">
        <v>0</v>
      </c>
      <c r="D42" s="51">
        <f t="shared" si="0"/>
        <v>0</v>
      </c>
      <c r="E42" s="53">
        <f t="shared" si="1"/>
        <v>0</v>
      </c>
      <c r="F42" s="85">
        <v>350</v>
      </c>
      <c r="G42" s="53">
        <f t="shared" si="2"/>
        <v>0</v>
      </c>
    </row>
    <row r="43" spans="1:7" s="54" customFormat="1" ht="19.5" customHeight="1">
      <c r="A43" s="110" t="s">
        <v>33</v>
      </c>
      <c r="B43" s="56">
        <v>50</v>
      </c>
      <c r="C43" s="51">
        <v>0</v>
      </c>
      <c r="D43" s="51">
        <f t="shared" si="0"/>
        <v>0</v>
      </c>
      <c r="E43" s="53">
        <f t="shared" si="1"/>
        <v>0</v>
      </c>
      <c r="F43" s="85">
        <v>850</v>
      </c>
      <c r="G43" s="53">
        <f t="shared" si="2"/>
        <v>0</v>
      </c>
    </row>
    <row r="44" spans="1:7" s="54" customFormat="1" ht="19.5" customHeight="1">
      <c r="A44" s="110" t="s">
        <v>34</v>
      </c>
      <c r="B44" s="56">
        <v>50</v>
      </c>
      <c r="C44" s="51">
        <v>0</v>
      </c>
      <c r="D44" s="51">
        <f t="shared" si="0"/>
        <v>0</v>
      </c>
      <c r="E44" s="53">
        <f t="shared" si="1"/>
        <v>0</v>
      </c>
      <c r="F44" s="85">
        <v>450</v>
      </c>
      <c r="G44" s="53">
        <f t="shared" si="2"/>
        <v>0</v>
      </c>
    </row>
    <row r="45" spans="1:7" s="54" customFormat="1" ht="19.5" customHeight="1">
      <c r="A45" s="110" t="s">
        <v>35</v>
      </c>
      <c r="B45" s="56">
        <v>50</v>
      </c>
      <c r="C45" s="51">
        <v>0</v>
      </c>
      <c r="D45" s="51">
        <f t="shared" si="0"/>
        <v>0</v>
      </c>
      <c r="E45" s="53">
        <f t="shared" si="1"/>
        <v>0</v>
      </c>
      <c r="F45" s="85">
        <v>350</v>
      </c>
      <c r="G45" s="53">
        <f t="shared" si="2"/>
        <v>0</v>
      </c>
    </row>
    <row r="46" spans="1:7" s="54" customFormat="1" ht="19.5" customHeight="1">
      <c r="A46" s="97" t="s">
        <v>239</v>
      </c>
      <c r="B46" s="55"/>
      <c r="C46" s="51">
        <v>0</v>
      </c>
      <c r="D46" s="51"/>
      <c r="E46" s="53">
        <f t="shared" si="1"/>
        <v>0</v>
      </c>
      <c r="F46" s="85"/>
      <c r="G46" s="53"/>
    </row>
    <row r="47" spans="1:7" s="54" customFormat="1" ht="19.5" customHeight="1">
      <c r="A47" s="110" t="s">
        <v>30</v>
      </c>
      <c r="B47" s="56">
        <v>45</v>
      </c>
      <c r="C47" s="51">
        <v>0</v>
      </c>
      <c r="D47" s="51">
        <f aca="true" t="shared" si="3" ref="D47:D52">B47*C47</f>
        <v>0</v>
      </c>
      <c r="E47" s="53">
        <f t="shared" si="1"/>
        <v>0</v>
      </c>
      <c r="F47" s="85">
        <v>350</v>
      </c>
      <c r="G47" s="53">
        <f aca="true" t="shared" si="4" ref="G47:G52">C47*F47</f>
        <v>0</v>
      </c>
    </row>
    <row r="48" spans="1:7" s="54" customFormat="1" ht="19.5" customHeight="1">
      <c r="A48" s="110" t="s">
        <v>31</v>
      </c>
      <c r="B48" s="56">
        <v>45</v>
      </c>
      <c r="C48" s="51">
        <v>0</v>
      </c>
      <c r="D48" s="51">
        <f t="shared" si="3"/>
        <v>0</v>
      </c>
      <c r="E48" s="53">
        <f t="shared" si="1"/>
        <v>0</v>
      </c>
      <c r="F48" s="85">
        <v>450</v>
      </c>
      <c r="G48" s="53">
        <f t="shared" si="4"/>
        <v>0</v>
      </c>
    </row>
    <row r="49" spans="1:7" s="54" customFormat="1" ht="19.5" customHeight="1">
      <c r="A49" s="110" t="s">
        <v>32</v>
      </c>
      <c r="B49" s="56">
        <v>45</v>
      </c>
      <c r="C49" s="51">
        <v>0</v>
      </c>
      <c r="D49" s="51">
        <f t="shared" si="3"/>
        <v>0</v>
      </c>
      <c r="E49" s="53">
        <f t="shared" si="1"/>
        <v>0</v>
      </c>
      <c r="F49" s="85">
        <v>350</v>
      </c>
      <c r="G49" s="53">
        <f t="shared" si="4"/>
        <v>0</v>
      </c>
    </row>
    <row r="50" spans="1:7" s="54" customFormat="1" ht="19.5" customHeight="1">
      <c r="A50" s="110" t="s">
        <v>33</v>
      </c>
      <c r="B50" s="56">
        <v>45</v>
      </c>
      <c r="C50" s="51">
        <v>0</v>
      </c>
      <c r="D50" s="51">
        <f t="shared" si="3"/>
        <v>0</v>
      </c>
      <c r="E50" s="53">
        <f t="shared" si="1"/>
        <v>0</v>
      </c>
      <c r="F50" s="85">
        <v>550</v>
      </c>
      <c r="G50" s="53">
        <f t="shared" si="4"/>
        <v>0</v>
      </c>
    </row>
    <row r="51" spans="1:7" s="54" customFormat="1" ht="19.5" customHeight="1">
      <c r="A51" s="110" t="s">
        <v>34</v>
      </c>
      <c r="B51" s="56">
        <v>45</v>
      </c>
      <c r="C51" s="51">
        <v>0</v>
      </c>
      <c r="D51" s="51">
        <f t="shared" si="3"/>
        <v>0</v>
      </c>
      <c r="E51" s="53">
        <f t="shared" si="1"/>
        <v>0</v>
      </c>
      <c r="F51" s="85">
        <v>450</v>
      </c>
      <c r="G51" s="53">
        <f t="shared" si="4"/>
        <v>0</v>
      </c>
    </row>
    <row r="52" spans="1:7" s="54" customFormat="1" ht="19.5" customHeight="1">
      <c r="A52" s="110" t="s">
        <v>35</v>
      </c>
      <c r="B52" s="56">
        <v>45</v>
      </c>
      <c r="C52" s="51">
        <v>0</v>
      </c>
      <c r="D52" s="51">
        <f t="shared" si="3"/>
        <v>0</v>
      </c>
      <c r="E52" s="53">
        <f t="shared" si="1"/>
        <v>0</v>
      </c>
      <c r="F52" s="85">
        <v>350</v>
      </c>
      <c r="G52" s="53">
        <f t="shared" si="4"/>
        <v>0</v>
      </c>
    </row>
    <row r="53" spans="1:7" s="54" customFormat="1" ht="19.5" customHeight="1">
      <c r="A53" s="97" t="s">
        <v>240</v>
      </c>
      <c r="B53" s="55"/>
      <c r="C53" s="51">
        <v>0</v>
      </c>
      <c r="D53" s="51"/>
      <c r="E53" s="53">
        <f t="shared" si="1"/>
        <v>0</v>
      </c>
      <c r="F53" s="85"/>
      <c r="G53" s="53"/>
    </row>
    <row r="54" spans="1:7" s="54" customFormat="1" ht="19.5" customHeight="1">
      <c r="A54" s="110" t="s">
        <v>241</v>
      </c>
      <c r="B54" s="56">
        <v>150</v>
      </c>
      <c r="C54" s="51">
        <v>0</v>
      </c>
      <c r="D54" s="51">
        <f>B54*C54</f>
        <v>0</v>
      </c>
      <c r="E54" s="53">
        <f t="shared" si="1"/>
        <v>0</v>
      </c>
      <c r="F54" s="85">
        <v>350</v>
      </c>
      <c r="G54" s="53">
        <f>C54*F54</f>
        <v>0</v>
      </c>
    </row>
    <row r="55" spans="1:7" s="54" customFormat="1" ht="19.5" customHeight="1">
      <c r="A55" s="110" t="s">
        <v>242</v>
      </c>
      <c r="B55" s="56">
        <v>180</v>
      </c>
      <c r="C55" s="51">
        <v>0</v>
      </c>
      <c r="D55" s="51">
        <f>B55*C55</f>
        <v>0</v>
      </c>
      <c r="E55" s="53">
        <f t="shared" si="1"/>
        <v>0</v>
      </c>
      <c r="F55" s="85">
        <v>450</v>
      </c>
      <c r="G55" s="53">
        <f>C55*F55</f>
        <v>0</v>
      </c>
    </row>
    <row r="56" spans="1:7" s="54" customFormat="1" ht="19.5" customHeight="1">
      <c r="A56" s="110" t="s">
        <v>243</v>
      </c>
      <c r="B56" s="56">
        <v>190</v>
      </c>
      <c r="C56" s="51">
        <v>0</v>
      </c>
      <c r="D56" s="51">
        <f>B56*C56</f>
        <v>0</v>
      </c>
      <c r="E56" s="53">
        <f t="shared" si="1"/>
        <v>0</v>
      </c>
      <c r="F56" s="85">
        <v>350</v>
      </c>
      <c r="G56" s="53">
        <f>C56*F56</f>
        <v>0</v>
      </c>
    </row>
    <row r="57" spans="1:7" s="54" customFormat="1" ht="19.5" customHeight="1">
      <c r="A57" s="110" t="s">
        <v>244</v>
      </c>
      <c r="B57" s="56">
        <v>150</v>
      </c>
      <c r="C57" s="51">
        <v>0</v>
      </c>
      <c r="D57" s="51">
        <f>B57*C57</f>
        <v>0</v>
      </c>
      <c r="E57" s="53">
        <f t="shared" si="1"/>
        <v>0</v>
      </c>
      <c r="F57" s="85">
        <v>550</v>
      </c>
      <c r="G57" s="53">
        <f>C57*F57</f>
        <v>0</v>
      </c>
    </row>
    <row r="58" spans="1:7" s="54" customFormat="1" ht="19.5" customHeight="1">
      <c r="A58" s="110" t="s">
        <v>32</v>
      </c>
      <c r="B58" s="56">
        <v>190</v>
      </c>
      <c r="C58" s="51">
        <v>0</v>
      </c>
      <c r="D58" s="51">
        <f>B58*C58</f>
        <v>0</v>
      </c>
      <c r="E58" s="53">
        <f t="shared" si="1"/>
        <v>0</v>
      </c>
      <c r="F58" s="85">
        <v>450</v>
      </c>
      <c r="G58" s="53">
        <f>C58*F58</f>
        <v>0</v>
      </c>
    </row>
    <row r="59" spans="1:7" s="54" customFormat="1" ht="19.5" customHeight="1">
      <c r="A59" s="110"/>
      <c r="B59" s="56"/>
      <c r="C59" s="51"/>
      <c r="D59" s="51"/>
      <c r="E59" s="53"/>
      <c r="F59" s="85"/>
      <c r="G59" s="53"/>
    </row>
    <row r="60" spans="1:7" ht="19.5" customHeight="1">
      <c r="A60" s="98"/>
      <c r="B60" s="82" t="s">
        <v>5</v>
      </c>
      <c r="C60" s="82"/>
      <c r="D60" s="57">
        <f>SUM(D19:D59)</f>
        <v>0</v>
      </c>
      <c r="E60" s="86"/>
      <c r="F60" s="86"/>
      <c r="G60" s="91">
        <f>SUM(G19:G59)</f>
        <v>0</v>
      </c>
    </row>
    <row r="61" spans="1:7" ht="19.5" customHeight="1">
      <c r="A61" s="98"/>
      <c r="B61" s="82" t="s">
        <v>7</v>
      </c>
      <c r="C61" s="82"/>
      <c r="D61" s="58">
        <f>D60/B6</f>
        <v>0</v>
      </c>
      <c r="E61" s="86"/>
      <c r="F61" s="86"/>
      <c r="G61" s="83"/>
    </row>
    <row r="62" spans="1:7" ht="22.5" customHeight="1">
      <c r="A62" s="94" t="s">
        <v>208</v>
      </c>
      <c r="B62" s="48"/>
      <c r="C62" s="48"/>
      <c r="D62" s="48"/>
      <c r="E62" s="49"/>
      <c r="F62" s="49"/>
      <c r="G62" s="49"/>
    </row>
    <row r="63" spans="1:7" ht="19.5" customHeight="1">
      <c r="A63" s="96" t="s">
        <v>209</v>
      </c>
      <c r="B63" s="52">
        <v>550</v>
      </c>
      <c r="C63" s="42">
        <v>0</v>
      </c>
      <c r="D63" s="51">
        <f aca="true" t="shared" si="5" ref="D63:D71">B63*C63</f>
        <v>0</v>
      </c>
      <c r="E63" s="53">
        <f aca="true" t="shared" si="6" ref="E63:E71">C63*B63/$B$6</f>
        <v>0</v>
      </c>
      <c r="F63" s="85">
        <v>4000</v>
      </c>
      <c r="G63" s="59">
        <f aca="true" t="shared" si="7" ref="G63:G71">C63*F63</f>
        <v>0</v>
      </c>
    </row>
    <row r="64" spans="1:7" ht="19.5" customHeight="1">
      <c r="A64" s="96" t="s">
        <v>210</v>
      </c>
      <c r="B64" s="52">
        <v>300</v>
      </c>
      <c r="C64" s="42">
        <v>0</v>
      </c>
      <c r="D64" s="51">
        <f t="shared" si="5"/>
        <v>0</v>
      </c>
      <c r="E64" s="53">
        <f t="shared" si="6"/>
        <v>0</v>
      </c>
      <c r="F64" s="85">
        <v>4000</v>
      </c>
      <c r="G64" s="59">
        <f t="shared" si="7"/>
        <v>0</v>
      </c>
    </row>
    <row r="65" spans="1:7" ht="19.5" customHeight="1">
      <c r="A65" s="96" t="s">
        <v>211</v>
      </c>
      <c r="B65" s="52">
        <v>500</v>
      </c>
      <c r="C65" s="42">
        <v>0</v>
      </c>
      <c r="D65" s="51">
        <f t="shared" si="5"/>
        <v>0</v>
      </c>
      <c r="E65" s="53">
        <f t="shared" si="6"/>
        <v>0</v>
      </c>
      <c r="F65" s="85">
        <v>5000</v>
      </c>
      <c r="G65" s="59">
        <f t="shared" si="7"/>
        <v>0</v>
      </c>
    </row>
    <row r="66" spans="1:7" ht="19.5" customHeight="1">
      <c r="A66" s="96" t="s">
        <v>235</v>
      </c>
      <c r="B66" s="52">
        <v>3000</v>
      </c>
      <c r="C66" s="42">
        <v>0</v>
      </c>
      <c r="D66" s="51">
        <f>B66*C66</f>
        <v>0</v>
      </c>
      <c r="E66" s="53">
        <f t="shared" si="6"/>
        <v>0</v>
      </c>
      <c r="F66" s="85">
        <v>4500</v>
      </c>
      <c r="G66" s="59">
        <f>C66*F66</f>
        <v>0</v>
      </c>
    </row>
    <row r="67" spans="1:7" ht="19.5" customHeight="1">
      <c r="A67" s="96" t="s">
        <v>236</v>
      </c>
      <c r="B67" s="52">
        <v>4000</v>
      </c>
      <c r="C67" s="42">
        <v>0</v>
      </c>
      <c r="D67" s="51">
        <f>B67*C67</f>
        <v>0</v>
      </c>
      <c r="E67" s="53">
        <f t="shared" si="6"/>
        <v>0</v>
      </c>
      <c r="F67" s="85">
        <v>9500</v>
      </c>
      <c r="G67" s="59">
        <f>C67*F67</f>
        <v>0</v>
      </c>
    </row>
    <row r="68" spans="1:7" ht="19.5" customHeight="1">
      <c r="A68" s="96" t="s">
        <v>247</v>
      </c>
      <c r="B68" s="111">
        <v>540</v>
      </c>
      <c r="C68" s="42">
        <v>0</v>
      </c>
      <c r="D68" s="51">
        <f t="shared" si="5"/>
        <v>0</v>
      </c>
      <c r="E68" s="53">
        <f t="shared" si="6"/>
        <v>0</v>
      </c>
      <c r="F68" s="85">
        <v>5000</v>
      </c>
      <c r="G68" s="59">
        <f t="shared" si="7"/>
        <v>0</v>
      </c>
    </row>
    <row r="69" spans="1:7" ht="19.5" customHeight="1">
      <c r="A69" s="98" t="s">
        <v>229</v>
      </c>
      <c r="B69" s="111">
        <v>450</v>
      </c>
      <c r="C69" s="42">
        <v>0</v>
      </c>
      <c r="D69" s="51">
        <f>B69*C69</f>
        <v>0</v>
      </c>
      <c r="E69" s="53">
        <f t="shared" si="6"/>
        <v>0</v>
      </c>
      <c r="F69" s="85">
        <v>6000</v>
      </c>
      <c r="G69" s="59">
        <f t="shared" si="7"/>
        <v>0</v>
      </c>
    </row>
    <row r="70" spans="1:7" ht="19.5" customHeight="1">
      <c r="A70" s="96" t="s">
        <v>245</v>
      </c>
      <c r="B70" s="111">
        <v>945</v>
      </c>
      <c r="C70" s="42">
        <v>0</v>
      </c>
      <c r="D70" s="51">
        <f t="shared" si="5"/>
        <v>0</v>
      </c>
      <c r="E70" s="53">
        <f t="shared" si="6"/>
        <v>0</v>
      </c>
      <c r="F70" s="85">
        <v>7000</v>
      </c>
      <c r="G70" s="59">
        <f t="shared" si="7"/>
        <v>0</v>
      </c>
    </row>
    <row r="71" spans="1:7" ht="39" customHeight="1">
      <c r="A71" s="96" t="s">
        <v>246</v>
      </c>
      <c r="B71" s="111">
        <v>2000</v>
      </c>
      <c r="C71" s="42">
        <v>0</v>
      </c>
      <c r="D71" s="51">
        <f t="shared" si="5"/>
        <v>0</v>
      </c>
      <c r="E71" s="53">
        <f t="shared" si="6"/>
        <v>0</v>
      </c>
      <c r="F71" s="85">
        <v>10000</v>
      </c>
      <c r="G71" s="59">
        <f t="shared" si="7"/>
        <v>0</v>
      </c>
    </row>
    <row r="72" spans="1:7" ht="19.5" customHeight="1">
      <c r="A72" s="98"/>
      <c r="B72" s="82" t="s">
        <v>5</v>
      </c>
      <c r="C72" s="82"/>
      <c r="D72" s="57">
        <f>SUM(D63:D71)</f>
        <v>0</v>
      </c>
      <c r="E72" s="86"/>
      <c r="F72" s="86"/>
      <c r="G72" s="91">
        <f>SUM(G63:G71)</f>
        <v>0</v>
      </c>
    </row>
    <row r="73" spans="1:7" ht="19.5" customHeight="1">
      <c r="A73" s="98"/>
      <c r="B73" s="82" t="s">
        <v>7</v>
      </c>
      <c r="C73" s="82"/>
      <c r="D73" s="58">
        <f>D72/B6</f>
        <v>0</v>
      </c>
      <c r="E73" s="86"/>
      <c r="F73" s="86"/>
      <c r="G73" s="83"/>
    </row>
    <row r="74" spans="1:7" ht="22.5" customHeight="1">
      <c r="A74" s="94" t="s">
        <v>214</v>
      </c>
      <c r="B74" s="48"/>
      <c r="C74" s="48"/>
      <c r="D74" s="48"/>
      <c r="E74" s="49"/>
      <c r="F74" s="49"/>
      <c r="G74" s="49"/>
    </row>
    <row r="75" spans="1:7" ht="19.5" customHeight="1">
      <c r="A75" s="96" t="s">
        <v>36</v>
      </c>
      <c r="B75" s="52">
        <v>35</v>
      </c>
      <c r="C75" s="42">
        <v>0</v>
      </c>
      <c r="D75" s="55">
        <f aca="true" t="shared" si="8" ref="D75:D83">B75*C75</f>
        <v>0</v>
      </c>
      <c r="E75" s="53">
        <f aca="true" t="shared" si="9" ref="E75:E83">C75*B75/$B$6</f>
        <v>0</v>
      </c>
      <c r="F75" s="85">
        <v>350</v>
      </c>
      <c r="G75" s="59">
        <f aca="true" t="shared" si="10" ref="G75:G83">C75*F75</f>
        <v>0</v>
      </c>
    </row>
    <row r="76" spans="1:7" ht="19.5" customHeight="1">
      <c r="A76" s="96" t="s">
        <v>37</v>
      </c>
      <c r="B76" s="52">
        <v>50</v>
      </c>
      <c r="C76" s="42">
        <v>0</v>
      </c>
      <c r="D76" s="55">
        <f t="shared" si="8"/>
        <v>0</v>
      </c>
      <c r="E76" s="53">
        <f t="shared" si="9"/>
        <v>0</v>
      </c>
      <c r="F76" s="85">
        <v>850</v>
      </c>
      <c r="G76" s="59">
        <f t="shared" si="10"/>
        <v>0</v>
      </c>
    </row>
    <row r="77" spans="1:7" ht="19.5" customHeight="1">
      <c r="A77" s="96" t="s">
        <v>38</v>
      </c>
      <c r="B77" s="52">
        <v>60</v>
      </c>
      <c r="C77" s="42">
        <v>0</v>
      </c>
      <c r="D77" s="55">
        <f t="shared" si="8"/>
        <v>0</v>
      </c>
      <c r="E77" s="53">
        <f t="shared" si="9"/>
        <v>0</v>
      </c>
      <c r="F77" s="85">
        <v>350</v>
      </c>
      <c r="G77" s="59">
        <f t="shared" si="10"/>
        <v>0</v>
      </c>
    </row>
    <row r="78" spans="1:7" ht="19.5" customHeight="1">
      <c r="A78" s="96" t="s">
        <v>39</v>
      </c>
      <c r="B78" s="52">
        <v>50</v>
      </c>
      <c r="C78" s="42">
        <v>0</v>
      </c>
      <c r="D78" s="55">
        <f t="shared" si="8"/>
        <v>0</v>
      </c>
      <c r="E78" s="53">
        <f t="shared" si="9"/>
        <v>0</v>
      </c>
      <c r="F78" s="85">
        <v>350</v>
      </c>
      <c r="G78" s="59">
        <f t="shared" si="10"/>
        <v>0</v>
      </c>
    </row>
    <row r="79" spans="1:7" ht="19.5" customHeight="1">
      <c r="A79" s="96" t="s">
        <v>215</v>
      </c>
      <c r="B79" s="89">
        <v>0</v>
      </c>
      <c r="C79" s="42">
        <v>0</v>
      </c>
      <c r="D79" s="55">
        <f t="shared" si="8"/>
        <v>0</v>
      </c>
      <c r="E79" s="53">
        <f t="shared" si="9"/>
        <v>0</v>
      </c>
      <c r="F79" s="85">
        <v>1750</v>
      </c>
      <c r="G79" s="59">
        <f t="shared" si="10"/>
        <v>0</v>
      </c>
    </row>
    <row r="80" spans="1:7" ht="19.5" customHeight="1">
      <c r="A80" s="96" t="s">
        <v>216</v>
      </c>
      <c r="B80" s="89">
        <v>0</v>
      </c>
      <c r="C80" s="42">
        <v>0</v>
      </c>
      <c r="D80" s="55">
        <f t="shared" si="8"/>
        <v>0</v>
      </c>
      <c r="E80" s="53">
        <f t="shared" si="9"/>
        <v>0</v>
      </c>
      <c r="F80" s="85">
        <v>2450</v>
      </c>
      <c r="G80" s="59">
        <f t="shared" si="10"/>
        <v>0</v>
      </c>
    </row>
    <row r="81" spans="1:7" ht="19.5" customHeight="1">
      <c r="A81" s="96" t="s">
        <v>217</v>
      </c>
      <c r="B81" s="111">
        <v>295</v>
      </c>
      <c r="C81" s="42">
        <v>0</v>
      </c>
      <c r="D81" s="55">
        <f t="shared" si="8"/>
        <v>0</v>
      </c>
      <c r="E81" s="53">
        <f t="shared" si="9"/>
        <v>0</v>
      </c>
      <c r="F81" s="85">
        <v>950</v>
      </c>
      <c r="G81" s="59">
        <f t="shared" si="10"/>
        <v>0</v>
      </c>
    </row>
    <row r="82" spans="1:7" ht="19.5" customHeight="1">
      <c r="A82" s="96" t="s">
        <v>218</v>
      </c>
      <c r="B82" s="111">
        <v>290</v>
      </c>
      <c r="C82" s="42">
        <v>0</v>
      </c>
      <c r="D82" s="55">
        <f t="shared" si="8"/>
        <v>0</v>
      </c>
      <c r="E82" s="53">
        <f t="shared" si="9"/>
        <v>0</v>
      </c>
      <c r="F82" s="85">
        <v>2450</v>
      </c>
      <c r="G82" s="59">
        <f t="shared" si="10"/>
        <v>0</v>
      </c>
    </row>
    <row r="83" spans="1:7" ht="19.5" customHeight="1">
      <c r="A83" s="96" t="s">
        <v>219</v>
      </c>
      <c r="B83" s="111">
        <v>270</v>
      </c>
      <c r="C83" s="42">
        <v>0</v>
      </c>
      <c r="D83" s="55">
        <f t="shared" si="8"/>
        <v>0</v>
      </c>
      <c r="E83" s="53">
        <f t="shared" si="9"/>
        <v>0</v>
      </c>
      <c r="F83" s="85">
        <v>1650</v>
      </c>
      <c r="G83" s="59">
        <f t="shared" si="10"/>
        <v>0</v>
      </c>
    </row>
    <row r="84" spans="1:7" ht="19.5" customHeight="1">
      <c r="A84" s="98"/>
      <c r="B84" s="82" t="s">
        <v>5</v>
      </c>
      <c r="C84" s="82"/>
      <c r="D84" s="57">
        <f>SUM(D75:D83)</f>
        <v>0</v>
      </c>
      <c r="E84" s="86"/>
      <c r="F84" s="86"/>
      <c r="G84" s="91">
        <f>SUM(G75:G83)</f>
        <v>0</v>
      </c>
    </row>
    <row r="85" spans="1:7" ht="19.5" customHeight="1">
      <c r="A85" s="98"/>
      <c r="B85" s="82" t="s">
        <v>7</v>
      </c>
      <c r="C85" s="82"/>
      <c r="D85" s="58">
        <f>D84/B6</f>
        <v>0</v>
      </c>
      <c r="E85" s="86"/>
      <c r="F85" s="86"/>
      <c r="G85" s="83"/>
    </row>
    <row r="86" spans="1:7" ht="19.5" customHeight="1">
      <c r="A86" s="94" t="s">
        <v>40</v>
      </c>
      <c r="B86" s="48"/>
      <c r="C86" s="48"/>
      <c r="D86" s="48"/>
      <c r="E86" s="49"/>
      <c r="F86" s="49"/>
      <c r="G86" s="49"/>
    </row>
    <row r="87" spans="1:7" ht="21.75" customHeight="1">
      <c r="A87" s="96" t="s">
        <v>41</v>
      </c>
      <c r="B87" s="50">
        <v>150</v>
      </c>
      <c r="C87" s="42">
        <v>0</v>
      </c>
      <c r="D87" s="55">
        <f>B87*C87</f>
        <v>0</v>
      </c>
      <c r="E87" s="53">
        <f>C87*B87/$B$6</f>
        <v>0</v>
      </c>
      <c r="F87" s="85">
        <v>850</v>
      </c>
      <c r="G87" s="59">
        <f>C87*F87</f>
        <v>0</v>
      </c>
    </row>
    <row r="88" spans="1:7" ht="21.75" customHeight="1">
      <c r="A88" s="96" t="s">
        <v>42</v>
      </c>
      <c r="B88" s="50">
        <v>150</v>
      </c>
      <c r="C88" s="42">
        <v>0</v>
      </c>
      <c r="D88" s="55">
        <f>B88*C88</f>
        <v>0</v>
      </c>
      <c r="E88" s="53">
        <f>C88*B88/$B$6</f>
        <v>0</v>
      </c>
      <c r="F88" s="85">
        <v>850</v>
      </c>
      <c r="G88" s="59">
        <f>C88*F88</f>
        <v>0</v>
      </c>
    </row>
    <row r="89" spans="1:7" ht="21.75" customHeight="1">
      <c r="A89" s="96" t="s">
        <v>43</v>
      </c>
      <c r="B89" s="52">
        <v>80</v>
      </c>
      <c r="C89" s="42">
        <v>0</v>
      </c>
      <c r="D89" s="55">
        <f>B89*C89</f>
        <v>0</v>
      </c>
      <c r="E89" s="53">
        <f>C89*B89/$B$6</f>
        <v>0</v>
      </c>
      <c r="F89" s="85">
        <v>350</v>
      </c>
      <c r="G89" s="59">
        <f>C89*F89</f>
        <v>0</v>
      </c>
    </row>
    <row r="90" spans="1:7" ht="21.75" customHeight="1">
      <c r="A90" s="96" t="s">
        <v>44</v>
      </c>
      <c r="B90" s="52">
        <v>80</v>
      </c>
      <c r="C90" s="42">
        <v>0</v>
      </c>
      <c r="D90" s="55">
        <f>B90*C90</f>
        <v>0</v>
      </c>
      <c r="E90" s="53">
        <f>C90*B90/$B$6</f>
        <v>0</v>
      </c>
      <c r="F90" s="85">
        <v>750</v>
      </c>
      <c r="G90" s="59">
        <f>C90*F90</f>
        <v>0</v>
      </c>
    </row>
    <row r="91" spans="1:7" ht="21.75" customHeight="1">
      <c r="A91" s="96" t="s">
        <v>45</v>
      </c>
      <c r="B91" s="52">
        <v>80</v>
      </c>
      <c r="C91" s="42">
        <v>0</v>
      </c>
      <c r="D91" s="55">
        <f>B91*C91</f>
        <v>0</v>
      </c>
      <c r="E91" s="53">
        <f>C91*B91/$B$6</f>
        <v>0</v>
      </c>
      <c r="F91" s="85">
        <v>1350</v>
      </c>
      <c r="G91" s="59">
        <f>C91*F91</f>
        <v>0</v>
      </c>
    </row>
    <row r="92" spans="1:7" ht="21.75" customHeight="1">
      <c r="A92" s="98"/>
      <c r="B92" s="82" t="s">
        <v>5</v>
      </c>
      <c r="C92" s="82"/>
      <c r="D92" s="57">
        <f>SUM(D87:D91)</f>
        <v>0</v>
      </c>
      <c r="E92" s="86"/>
      <c r="F92" s="86"/>
      <c r="G92" s="91">
        <f>SUM(G87:G91)</f>
        <v>0</v>
      </c>
    </row>
    <row r="93" spans="1:7" ht="21.75" customHeight="1">
      <c r="A93" s="98"/>
      <c r="B93" s="82" t="s">
        <v>7</v>
      </c>
      <c r="C93" s="82"/>
      <c r="D93" s="58">
        <f>D92/B6</f>
        <v>0</v>
      </c>
      <c r="E93" s="86"/>
      <c r="F93" s="86"/>
      <c r="G93" s="83"/>
    </row>
    <row r="94" spans="1:7" ht="21.75" customHeight="1">
      <c r="A94" s="94" t="s">
        <v>46</v>
      </c>
      <c r="B94" s="40"/>
      <c r="C94" s="40"/>
      <c r="D94" s="60"/>
      <c r="E94" s="49"/>
      <c r="F94" s="49"/>
      <c r="G94" s="49"/>
    </row>
    <row r="95" spans="1:7" ht="24" customHeight="1">
      <c r="A95" s="96" t="s">
        <v>47</v>
      </c>
      <c r="B95" s="52"/>
      <c r="C95" s="42"/>
      <c r="D95" s="61"/>
      <c r="E95" s="59"/>
      <c r="F95" s="59"/>
      <c r="G95" s="62"/>
    </row>
    <row r="96" spans="1:7" ht="24" customHeight="1">
      <c r="A96" s="97" t="s">
        <v>48</v>
      </c>
      <c r="B96" s="52">
        <v>80</v>
      </c>
      <c r="C96" s="42">
        <v>0</v>
      </c>
      <c r="D96" s="55">
        <f aca="true" t="shared" si="11" ref="D96:D108">B96*C96</f>
        <v>0</v>
      </c>
      <c r="E96" s="53">
        <f>C96*B96/$B$6</f>
        <v>0</v>
      </c>
      <c r="F96" s="85">
        <v>450</v>
      </c>
      <c r="G96" s="59">
        <f aca="true" t="shared" si="12" ref="G96:G111">C96*F96</f>
        <v>0</v>
      </c>
    </row>
    <row r="97" spans="1:7" ht="24" customHeight="1">
      <c r="A97" s="97" t="s">
        <v>49</v>
      </c>
      <c r="B97" s="52">
        <v>80</v>
      </c>
      <c r="C97" s="42">
        <v>0</v>
      </c>
      <c r="D97" s="55">
        <f t="shared" si="11"/>
        <v>0</v>
      </c>
      <c r="E97" s="53">
        <f>C97*B97/$B$6</f>
        <v>0</v>
      </c>
      <c r="F97" s="85">
        <v>1450</v>
      </c>
      <c r="G97" s="59">
        <f t="shared" si="12"/>
        <v>0</v>
      </c>
    </row>
    <row r="98" spans="1:7" ht="24" customHeight="1">
      <c r="A98" s="97" t="s">
        <v>30</v>
      </c>
      <c r="B98" s="52">
        <v>80</v>
      </c>
      <c r="C98" s="42">
        <v>0</v>
      </c>
      <c r="D98" s="55">
        <f t="shared" si="11"/>
        <v>0</v>
      </c>
      <c r="E98" s="53">
        <f>C98*B98/$B$6</f>
        <v>0</v>
      </c>
      <c r="F98" s="85">
        <v>850</v>
      </c>
      <c r="G98" s="59">
        <f t="shared" si="12"/>
        <v>0</v>
      </c>
    </row>
    <row r="99" spans="1:7" ht="21.75" customHeight="1">
      <c r="A99" s="97" t="s">
        <v>34</v>
      </c>
      <c r="B99" s="52">
        <v>80</v>
      </c>
      <c r="C99" s="42">
        <v>0</v>
      </c>
      <c r="D99" s="55">
        <f t="shared" si="11"/>
        <v>0</v>
      </c>
      <c r="E99" s="53">
        <f>C99*B99/$B$6</f>
        <v>0</v>
      </c>
      <c r="F99" s="85">
        <v>550</v>
      </c>
      <c r="G99" s="59">
        <f t="shared" si="12"/>
        <v>0</v>
      </c>
    </row>
    <row r="100" spans="1:7" ht="21.75" customHeight="1">
      <c r="A100" s="97" t="s">
        <v>50</v>
      </c>
      <c r="B100" s="52">
        <v>80</v>
      </c>
      <c r="C100" s="42">
        <v>0</v>
      </c>
      <c r="D100" s="55">
        <f t="shared" si="11"/>
        <v>0</v>
      </c>
      <c r="E100" s="53">
        <f>C100*B100/$B$6</f>
        <v>0</v>
      </c>
      <c r="F100" s="85">
        <v>450</v>
      </c>
      <c r="G100" s="59">
        <f t="shared" si="12"/>
        <v>0</v>
      </c>
    </row>
    <row r="101" spans="1:7" ht="21.75" customHeight="1">
      <c r="A101" s="99" t="s">
        <v>248</v>
      </c>
      <c r="B101" s="52"/>
      <c r="C101" s="42"/>
      <c r="D101" s="55"/>
      <c r="E101" s="53"/>
      <c r="F101" s="85"/>
      <c r="G101" s="59"/>
    </row>
    <row r="102" spans="1:7" ht="21.75" customHeight="1">
      <c r="A102" s="97" t="s">
        <v>249</v>
      </c>
      <c r="B102" s="52">
        <v>80</v>
      </c>
      <c r="C102" s="42">
        <v>0</v>
      </c>
      <c r="D102" s="55">
        <f t="shared" si="11"/>
        <v>0</v>
      </c>
      <c r="E102" s="53">
        <f aca="true" t="shared" si="13" ref="E102:E108">C102*B102/$B$6</f>
        <v>0</v>
      </c>
      <c r="F102" s="85">
        <v>450</v>
      </c>
      <c r="G102" s="59">
        <f t="shared" si="12"/>
        <v>0</v>
      </c>
    </row>
    <row r="103" spans="1:7" ht="30" customHeight="1">
      <c r="A103" s="97" t="s">
        <v>250</v>
      </c>
      <c r="B103" s="52">
        <v>80</v>
      </c>
      <c r="C103" s="42">
        <v>0</v>
      </c>
      <c r="D103" s="55">
        <f>B103*C103</f>
        <v>0</v>
      </c>
      <c r="E103" s="53">
        <f t="shared" si="13"/>
        <v>0</v>
      </c>
      <c r="F103" s="85">
        <v>350</v>
      </c>
      <c r="G103" s="59">
        <f>C103*F103</f>
        <v>0</v>
      </c>
    </row>
    <row r="104" spans="1:7" ht="30" customHeight="1">
      <c r="A104" s="97" t="s">
        <v>251</v>
      </c>
      <c r="B104" s="52">
        <v>80</v>
      </c>
      <c r="C104" s="42">
        <v>0</v>
      </c>
      <c r="D104" s="55">
        <f>B104*C104</f>
        <v>0</v>
      </c>
      <c r="E104" s="53">
        <f t="shared" si="13"/>
        <v>0</v>
      </c>
      <c r="F104" s="85">
        <v>350</v>
      </c>
      <c r="G104" s="59">
        <f>C104*F104</f>
        <v>0</v>
      </c>
    </row>
    <row r="105" spans="1:7" ht="30" customHeight="1">
      <c r="A105" s="97" t="s">
        <v>252</v>
      </c>
      <c r="B105" s="52">
        <v>80</v>
      </c>
      <c r="C105" s="42">
        <v>0</v>
      </c>
      <c r="D105" s="55">
        <f>B105*C105</f>
        <v>0</v>
      </c>
      <c r="E105" s="53">
        <f t="shared" si="13"/>
        <v>0</v>
      </c>
      <c r="F105" s="85">
        <v>350</v>
      </c>
      <c r="G105" s="59">
        <f>C105*F105</f>
        <v>0</v>
      </c>
    </row>
    <row r="106" spans="1:7" ht="19.5" customHeight="1">
      <c r="A106" s="112" t="s">
        <v>253</v>
      </c>
      <c r="B106" s="52">
        <v>80</v>
      </c>
      <c r="C106" s="42">
        <v>0</v>
      </c>
      <c r="D106" s="55">
        <f>B106*C106</f>
        <v>0</v>
      </c>
      <c r="E106" s="53">
        <f t="shared" si="13"/>
        <v>0</v>
      </c>
      <c r="F106" s="85">
        <v>350</v>
      </c>
      <c r="G106" s="59">
        <f>C106*F106</f>
        <v>0</v>
      </c>
    </row>
    <row r="107" spans="1:7" ht="21.75" customHeight="1">
      <c r="A107" s="97" t="s">
        <v>51</v>
      </c>
      <c r="B107" s="52">
        <v>80</v>
      </c>
      <c r="C107" s="42">
        <v>0</v>
      </c>
      <c r="D107" s="55">
        <f>B107*C107</f>
        <v>0</v>
      </c>
      <c r="E107" s="53">
        <f t="shared" si="13"/>
        <v>0</v>
      </c>
      <c r="F107" s="85">
        <v>950</v>
      </c>
      <c r="G107" s="59">
        <f>C107*F107</f>
        <v>0</v>
      </c>
    </row>
    <row r="108" spans="1:7" ht="21.75" customHeight="1">
      <c r="A108" s="97" t="s">
        <v>52</v>
      </c>
      <c r="B108" s="52">
        <v>200</v>
      </c>
      <c r="C108" s="42">
        <v>0</v>
      </c>
      <c r="D108" s="55">
        <f t="shared" si="11"/>
        <v>0</v>
      </c>
      <c r="E108" s="53">
        <f t="shared" si="13"/>
        <v>0</v>
      </c>
      <c r="F108" s="85">
        <v>350</v>
      </c>
      <c r="G108" s="59">
        <f t="shared" si="12"/>
        <v>0</v>
      </c>
    </row>
    <row r="109" spans="1:7" ht="24" customHeight="1">
      <c r="A109" s="96" t="s">
        <v>230</v>
      </c>
      <c r="B109" s="52"/>
      <c r="C109" s="42"/>
      <c r="D109" s="61"/>
      <c r="E109" s="59"/>
      <c r="F109" s="59"/>
      <c r="G109" s="62"/>
    </row>
    <row r="110" spans="1:7" ht="19.5" customHeight="1">
      <c r="A110" s="97" t="s">
        <v>53</v>
      </c>
      <c r="B110" s="42">
        <v>400</v>
      </c>
      <c r="C110" s="42">
        <v>0</v>
      </c>
      <c r="D110" s="55">
        <f aca="true" t="shared" si="14" ref="D110:D116">B110*C110</f>
        <v>0</v>
      </c>
      <c r="E110" s="53">
        <f aca="true" t="shared" si="15" ref="E110:E116">C110*B110/$B$6</f>
        <v>0</v>
      </c>
      <c r="F110" s="59">
        <v>20000</v>
      </c>
      <c r="G110" s="59">
        <f t="shared" si="12"/>
        <v>0</v>
      </c>
    </row>
    <row r="111" spans="1:7" ht="19.5" customHeight="1">
      <c r="A111" s="97" t="s">
        <v>155</v>
      </c>
      <c r="B111" s="42">
        <v>500</v>
      </c>
      <c r="C111" s="42">
        <v>0</v>
      </c>
      <c r="D111" s="55">
        <f t="shared" si="14"/>
        <v>0</v>
      </c>
      <c r="E111" s="53">
        <f t="shared" si="15"/>
        <v>0</v>
      </c>
      <c r="F111" s="59">
        <v>10000</v>
      </c>
      <c r="G111" s="59">
        <f t="shared" si="12"/>
        <v>0</v>
      </c>
    </row>
    <row r="112" spans="1:7" ht="24" customHeight="1">
      <c r="A112" s="97" t="s">
        <v>254</v>
      </c>
      <c r="B112" s="111">
        <v>230</v>
      </c>
      <c r="C112" s="42">
        <v>0</v>
      </c>
      <c r="D112" s="55">
        <f t="shared" si="14"/>
        <v>0</v>
      </c>
      <c r="E112" s="53">
        <f t="shared" si="15"/>
        <v>0</v>
      </c>
      <c r="F112" s="85">
        <v>1750</v>
      </c>
      <c r="G112" s="59">
        <f>C112*F112</f>
        <v>0</v>
      </c>
    </row>
    <row r="113" spans="1:7" ht="24" customHeight="1">
      <c r="A113" s="97" t="s">
        <v>255</v>
      </c>
      <c r="B113" s="111">
        <v>330</v>
      </c>
      <c r="C113" s="42">
        <v>0</v>
      </c>
      <c r="D113" s="55">
        <f t="shared" si="14"/>
        <v>0</v>
      </c>
      <c r="E113" s="53">
        <f t="shared" si="15"/>
        <v>0</v>
      </c>
      <c r="F113" s="85">
        <v>1950</v>
      </c>
      <c r="G113" s="59">
        <f>C113*F113</f>
        <v>0</v>
      </c>
    </row>
    <row r="114" spans="1:7" ht="24" customHeight="1">
      <c r="A114" s="97" t="s">
        <v>237</v>
      </c>
      <c r="B114" s="111">
        <v>100</v>
      </c>
      <c r="C114" s="42">
        <v>0</v>
      </c>
      <c r="D114" s="55">
        <f t="shared" si="14"/>
        <v>0</v>
      </c>
      <c r="E114" s="53">
        <f t="shared" si="15"/>
        <v>0</v>
      </c>
      <c r="F114" s="85">
        <v>2450</v>
      </c>
      <c r="G114" s="59">
        <f>C114*F114</f>
        <v>0</v>
      </c>
    </row>
    <row r="115" spans="1:7" ht="21.75" customHeight="1">
      <c r="A115" s="97" t="s">
        <v>256</v>
      </c>
      <c r="B115" s="111">
        <v>400</v>
      </c>
      <c r="C115" s="42">
        <v>0</v>
      </c>
      <c r="D115" s="55">
        <f t="shared" si="14"/>
        <v>0</v>
      </c>
      <c r="E115" s="53">
        <f t="shared" si="15"/>
        <v>0</v>
      </c>
      <c r="F115" s="85">
        <v>2450</v>
      </c>
      <c r="G115" s="59">
        <f>C115*F115</f>
        <v>0</v>
      </c>
    </row>
    <row r="116" spans="1:7" ht="21.75" customHeight="1">
      <c r="A116" s="97" t="s">
        <v>257</v>
      </c>
      <c r="B116" s="111">
        <v>210</v>
      </c>
      <c r="C116" s="42">
        <v>0</v>
      </c>
      <c r="D116" s="55">
        <f t="shared" si="14"/>
        <v>0</v>
      </c>
      <c r="E116" s="53">
        <f t="shared" si="15"/>
        <v>0</v>
      </c>
      <c r="F116" s="85">
        <v>1950</v>
      </c>
      <c r="G116" s="59">
        <f>C116*F116</f>
        <v>0</v>
      </c>
    </row>
    <row r="117" spans="1:7" ht="19.5" customHeight="1">
      <c r="A117" s="100"/>
      <c r="B117" s="82" t="s">
        <v>5</v>
      </c>
      <c r="C117" s="82"/>
      <c r="D117" s="58">
        <f>SUM(D95:D116)</f>
        <v>0</v>
      </c>
      <c r="E117" s="86"/>
      <c r="F117" s="86"/>
      <c r="G117" s="86">
        <f>SUM(G95:G116)</f>
        <v>0</v>
      </c>
    </row>
    <row r="118" spans="1:7" ht="19.5" customHeight="1">
      <c r="A118" s="98"/>
      <c r="B118" s="82" t="s">
        <v>7</v>
      </c>
      <c r="C118" s="82"/>
      <c r="D118" s="58">
        <f>D117/B6</f>
        <v>0</v>
      </c>
      <c r="E118" s="86"/>
      <c r="F118" s="86"/>
      <c r="G118" s="86"/>
    </row>
    <row r="119" spans="1:7" ht="21.75" customHeight="1">
      <c r="A119" s="94" t="s">
        <v>231</v>
      </c>
      <c r="B119" s="40"/>
      <c r="C119" s="40"/>
      <c r="D119" s="60"/>
      <c r="E119" s="49"/>
      <c r="F119" s="49"/>
      <c r="G119" s="49"/>
    </row>
    <row r="120" spans="1:7" ht="19.5" customHeight="1">
      <c r="A120" s="96" t="s">
        <v>55</v>
      </c>
      <c r="B120" s="52">
        <v>60</v>
      </c>
      <c r="C120" s="42">
        <v>0</v>
      </c>
      <c r="D120" s="55">
        <f aca="true" t="shared" si="16" ref="D120:D129">B120*C120</f>
        <v>0</v>
      </c>
      <c r="E120" s="53">
        <f>C120*B120/$B$6</f>
        <v>0</v>
      </c>
      <c r="F120" s="85">
        <v>350</v>
      </c>
      <c r="G120" s="59">
        <f aca="true" t="shared" si="17" ref="G120:G129">C120*F120</f>
        <v>0</v>
      </c>
    </row>
    <row r="121" spans="1:7" ht="19.5" customHeight="1">
      <c r="A121" s="96" t="s">
        <v>258</v>
      </c>
      <c r="B121" s="52">
        <v>70</v>
      </c>
      <c r="C121" s="42">
        <v>0</v>
      </c>
      <c r="D121" s="55">
        <f>B121*C121</f>
        <v>0</v>
      </c>
      <c r="E121" s="53">
        <f>C121*B121/$B$6</f>
        <v>0</v>
      </c>
      <c r="F121" s="85">
        <v>350</v>
      </c>
      <c r="G121" s="59">
        <f>C121*F121</f>
        <v>0</v>
      </c>
    </row>
    <row r="122" spans="1:7" ht="19.5" customHeight="1">
      <c r="A122" s="96" t="s">
        <v>56</v>
      </c>
      <c r="B122" s="52">
        <v>45</v>
      </c>
      <c r="C122" s="42">
        <v>0</v>
      </c>
      <c r="D122" s="55">
        <f t="shared" si="16"/>
        <v>0</v>
      </c>
      <c r="E122" s="53">
        <f>C122*B122/$B$6</f>
        <v>0</v>
      </c>
      <c r="F122" s="85">
        <v>350</v>
      </c>
      <c r="G122" s="59">
        <f t="shared" si="17"/>
        <v>0</v>
      </c>
    </row>
    <row r="123" spans="1:7" ht="19.5" customHeight="1">
      <c r="A123" s="96" t="s">
        <v>57</v>
      </c>
      <c r="B123" s="52">
        <v>40</v>
      </c>
      <c r="C123" s="42">
        <v>0</v>
      </c>
      <c r="D123" s="55">
        <f t="shared" si="16"/>
        <v>0</v>
      </c>
      <c r="E123" s="53">
        <f>C123*B123/$B$6</f>
        <v>0</v>
      </c>
      <c r="F123" s="85">
        <v>650</v>
      </c>
      <c r="G123" s="59">
        <f t="shared" si="17"/>
        <v>0</v>
      </c>
    </row>
    <row r="124" spans="1:7" ht="19.5" customHeight="1">
      <c r="A124" s="63" t="s">
        <v>58</v>
      </c>
      <c r="B124" s="50"/>
      <c r="C124" s="42"/>
      <c r="D124" s="55"/>
      <c r="E124" s="59"/>
      <c r="F124" s="85"/>
      <c r="G124" s="59">
        <f t="shared" si="17"/>
        <v>0</v>
      </c>
    </row>
    <row r="125" spans="1:7" ht="19.5" customHeight="1">
      <c r="A125" s="64" t="s">
        <v>59</v>
      </c>
      <c r="B125" s="50">
        <v>12</v>
      </c>
      <c r="C125" s="42">
        <v>0</v>
      </c>
      <c r="D125" s="55">
        <f t="shared" si="16"/>
        <v>0</v>
      </c>
      <c r="E125" s="53">
        <f>C125*B125/$B$6</f>
        <v>0</v>
      </c>
      <c r="F125" s="85">
        <v>250</v>
      </c>
      <c r="G125" s="59">
        <f t="shared" si="17"/>
        <v>0</v>
      </c>
    </row>
    <row r="126" spans="1:7" ht="19.5" customHeight="1">
      <c r="A126" s="64" t="s">
        <v>60</v>
      </c>
      <c r="B126" s="50">
        <v>12</v>
      </c>
      <c r="C126" s="42">
        <v>0</v>
      </c>
      <c r="D126" s="55">
        <f t="shared" si="16"/>
        <v>0</v>
      </c>
      <c r="E126" s="53">
        <f>C126*B126/$B$6</f>
        <v>0</v>
      </c>
      <c r="F126" s="85">
        <v>250</v>
      </c>
      <c r="G126" s="59">
        <f t="shared" si="17"/>
        <v>0</v>
      </c>
    </row>
    <row r="127" spans="1:7" ht="19.5" customHeight="1">
      <c r="A127" s="64" t="s">
        <v>61</v>
      </c>
      <c r="B127" s="50">
        <v>12</v>
      </c>
      <c r="C127" s="42">
        <v>0</v>
      </c>
      <c r="D127" s="55">
        <f t="shared" si="16"/>
        <v>0</v>
      </c>
      <c r="E127" s="53">
        <f>C127*B127/$B$6</f>
        <v>0</v>
      </c>
      <c r="F127" s="85">
        <v>250</v>
      </c>
      <c r="G127" s="59">
        <f t="shared" si="17"/>
        <v>0</v>
      </c>
    </row>
    <row r="128" spans="1:7" ht="19.5" customHeight="1">
      <c r="A128" s="64" t="s">
        <v>62</v>
      </c>
      <c r="B128" s="50">
        <v>12</v>
      </c>
      <c r="C128" s="42">
        <v>0</v>
      </c>
      <c r="D128" s="55">
        <f t="shared" si="16"/>
        <v>0</v>
      </c>
      <c r="E128" s="53">
        <f>C128*B128/$B$6</f>
        <v>0</v>
      </c>
      <c r="F128" s="85">
        <v>250</v>
      </c>
      <c r="G128" s="59">
        <f t="shared" si="17"/>
        <v>0</v>
      </c>
    </row>
    <row r="129" spans="1:7" ht="19.5" customHeight="1">
      <c r="A129" s="98"/>
      <c r="B129" s="42"/>
      <c r="C129" s="42"/>
      <c r="D129" s="55">
        <f t="shared" si="16"/>
        <v>0</v>
      </c>
      <c r="E129" s="53">
        <f>C129*B129/$B$6</f>
        <v>0</v>
      </c>
      <c r="F129" s="59"/>
      <c r="G129" s="59">
        <f t="shared" si="17"/>
        <v>0</v>
      </c>
    </row>
    <row r="130" spans="1:7" ht="19.5" customHeight="1">
      <c r="A130" s="100"/>
      <c r="B130" s="82" t="s">
        <v>5</v>
      </c>
      <c r="C130" s="82"/>
      <c r="D130" s="58">
        <f>SUM(D120:D129)</f>
        <v>0</v>
      </c>
      <c r="E130" s="86"/>
      <c r="F130" s="86"/>
      <c r="G130" s="86">
        <f>SUM(G120:G129)</f>
        <v>0</v>
      </c>
    </row>
    <row r="131" spans="1:7" ht="19.5" customHeight="1">
      <c r="A131" s="98"/>
      <c r="B131" s="82" t="s">
        <v>7</v>
      </c>
      <c r="C131" s="82"/>
      <c r="D131" s="58">
        <f>D130/B6</f>
        <v>0</v>
      </c>
      <c r="E131" s="86"/>
      <c r="F131" s="86"/>
      <c r="G131" s="86"/>
    </row>
    <row r="132" spans="1:7" ht="19.5" customHeight="1">
      <c r="A132" s="98"/>
      <c r="B132" s="106" t="s">
        <v>223</v>
      </c>
      <c r="C132" s="106"/>
      <c r="D132" s="108">
        <f>D131+D118+D93+D85+D73+D61</f>
        <v>0</v>
      </c>
      <c r="E132" s="107"/>
      <c r="F132" s="107"/>
      <c r="G132" s="107">
        <f>G130+G117+G92+G84+G72+G60</f>
        <v>0</v>
      </c>
    </row>
    <row r="133" spans="1:7" ht="19.5" customHeight="1">
      <c r="A133" s="65" t="s">
        <v>10</v>
      </c>
      <c r="B133" s="48"/>
      <c r="C133" s="48"/>
      <c r="D133" s="48"/>
      <c r="E133" s="49"/>
      <c r="F133" s="49"/>
      <c r="G133" s="49"/>
    </row>
    <row r="134" spans="1:7" s="54" customFormat="1" ht="19.5" customHeight="1">
      <c r="A134" s="66" t="s">
        <v>69</v>
      </c>
      <c r="B134" s="51"/>
      <c r="C134" s="51"/>
      <c r="D134" s="51"/>
      <c r="E134" s="53"/>
      <c r="F134" s="53"/>
      <c r="G134" s="53"/>
    </row>
    <row r="135" spans="1:8" ht="19.5" customHeight="1">
      <c r="A135" s="67" t="s">
        <v>199</v>
      </c>
      <c r="B135" s="68">
        <v>750</v>
      </c>
      <c r="C135" s="42">
        <v>0</v>
      </c>
      <c r="D135" s="55">
        <f aca="true" t="shared" si="18" ref="D135:D183">B135*C135</f>
        <v>0</v>
      </c>
      <c r="E135" s="53">
        <f>C135*B135/$B$6</f>
        <v>0</v>
      </c>
      <c r="F135" s="87">
        <v>29750</v>
      </c>
      <c r="G135" s="59">
        <f aca="true" t="shared" si="19" ref="G135:G183">C135*F135</f>
        <v>0</v>
      </c>
      <c r="H135" s="137"/>
    </row>
    <row r="136" spans="1:7" ht="19.5" customHeight="1">
      <c r="A136" s="67" t="s">
        <v>200</v>
      </c>
      <c r="B136" s="68">
        <v>750</v>
      </c>
      <c r="C136" s="42">
        <v>0</v>
      </c>
      <c r="D136" s="55">
        <f t="shared" si="18"/>
        <v>0</v>
      </c>
      <c r="E136" s="53">
        <f>C136*B136/$B$6</f>
        <v>0</v>
      </c>
      <c r="F136" s="87">
        <v>7250</v>
      </c>
      <c r="G136" s="59">
        <f t="shared" si="19"/>
        <v>0</v>
      </c>
    </row>
    <row r="137" spans="1:8" ht="19.5" customHeight="1">
      <c r="A137" s="67" t="s">
        <v>344</v>
      </c>
      <c r="B137" s="68">
        <v>750</v>
      </c>
      <c r="C137" s="42">
        <v>0</v>
      </c>
      <c r="D137" s="55">
        <f t="shared" si="18"/>
        <v>0</v>
      </c>
      <c r="E137" s="53">
        <f aca="true" t="shared" si="20" ref="E137:E145">C137*B137/$B$6</f>
        <v>0</v>
      </c>
      <c r="F137" s="87">
        <v>4700</v>
      </c>
      <c r="G137" s="59">
        <f t="shared" si="19"/>
        <v>0</v>
      </c>
      <c r="H137" s="138"/>
    </row>
    <row r="138" spans="1:7" ht="19.5" customHeight="1">
      <c r="A138" s="67" t="s">
        <v>201</v>
      </c>
      <c r="B138" s="68">
        <v>750</v>
      </c>
      <c r="C138" s="42">
        <v>0</v>
      </c>
      <c r="D138" s="55">
        <f t="shared" si="18"/>
        <v>0</v>
      </c>
      <c r="E138" s="53">
        <f t="shared" si="20"/>
        <v>0</v>
      </c>
      <c r="F138" s="87">
        <v>6250</v>
      </c>
      <c r="G138" s="59">
        <f t="shared" si="19"/>
        <v>0</v>
      </c>
    </row>
    <row r="139" spans="1:8" ht="19.5" customHeight="1">
      <c r="A139" s="67" t="s">
        <v>345</v>
      </c>
      <c r="B139" s="68">
        <v>750</v>
      </c>
      <c r="C139" s="42">
        <v>0</v>
      </c>
      <c r="D139" s="55">
        <f t="shared" si="18"/>
        <v>0</v>
      </c>
      <c r="E139" s="53">
        <f t="shared" si="20"/>
        <v>0</v>
      </c>
      <c r="F139" s="87">
        <v>5800</v>
      </c>
      <c r="G139" s="59">
        <f t="shared" si="19"/>
        <v>0</v>
      </c>
      <c r="H139" s="138"/>
    </row>
    <row r="140" spans="1:7" ht="19.5" customHeight="1">
      <c r="A140" s="67" t="s">
        <v>346</v>
      </c>
      <c r="B140" s="68">
        <v>750</v>
      </c>
      <c r="C140" s="42">
        <v>0</v>
      </c>
      <c r="D140" s="55">
        <f t="shared" si="18"/>
        <v>0</v>
      </c>
      <c r="E140" s="53">
        <f t="shared" si="20"/>
        <v>0</v>
      </c>
      <c r="F140" s="87">
        <v>4300</v>
      </c>
      <c r="G140" s="59">
        <f t="shared" si="19"/>
        <v>0</v>
      </c>
    </row>
    <row r="141" spans="1:7" ht="19.5" customHeight="1">
      <c r="A141" s="67" t="s">
        <v>347</v>
      </c>
      <c r="B141" s="68">
        <v>750</v>
      </c>
      <c r="C141" s="42">
        <v>0</v>
      </c>
      <c r="D141" s="55">
        <f t="shared" si="18"/>
        <v>0</v>
      </c>
      <c r="E141" s="53">
        <f t="shared" si="20"/>
        <v>0</v>
      </c>
      <c r="F141" s="87">
        <v>4300</v>
      </c>
      <c r="G141" s="59">
        <f t="shared" si="19"/>
        <v>0</v>
      </c>
    </row>
    <row r="142" spans="1:7" ht="19.5" customHeight="1">
      <c r="A142" s="67" t="s">
        <v>348</v>
      </c>
      <c r="B142" s="68">
        <v>750</v>
      </c>
      <c r="C142" s="42">
        <v>0</v>
      </c>
      <c r="D142" s="55">
        <f t="shared" si="18"/>
        <v>0</v>
      </c>
      <c r="E142" s="53">
        <f t="shared" si="20"/>
        <v>0</v>
      </c>
      <c r="F142" s="87">
        <v>5100</v>
      </c>
      <c r="G142" s="59">
        <f t="shared" si="19"/>
        <v>0</v>
      </c>
    </row>
    <row r="143" spans="1:7" ht="19.5" customHeight="1">
      <c r="A143" s="67" t="s">
        <v>349</v>
      </c>
      <c r="B143" s="68">
        <v>750</v>
      </c>
      <c r="C143" s="42">
        <v>0</v>
      </c>
      <c r="D143" s="55">
        <f t="shared" si="18"/>
        <v>0</v>
      </c>
      <c r="E143" s="53">
        <f t="shared" si="20"/>
        <v>0</v>
      </c>
      <c r="F143" s="87">
        <v>6000</v>
      </c>
      <c r="G143" s="59">
        <f t="shared" si="19"/>
        <v>0</v>
      </c>
    </row>
    <row r="144" spans="1:7" ht="19.5" customHeight="1">
      <c r="A144" s="67" t="s">
        <v>350</v>
      </c>
      <c r="B144" s="68">
        <v>750</v>
      </c>
      <c r="C144" s="42">
        <v>0</v>
      </c>
      <c r="D144" s="55">
        <f t="shared" si="18"/>
        <v>0</v>
      </c>
      <c r="E144" s="53">
        <f t="shared" si="20"/>
        <v>0</v>
      </c>
      <c r="F144" s="87">
        <v>5850</v>
      </c>
      <c r="G144" s="59">
        <f t="shared" si="19"/>
        <v>0</v>
      </c>
    </row>
    <row r="145" spans="1:7" ht="19.5" customHeight="1">
      <c r="A145" s="67" t="s">
        <v>351</v>
      </c>
      <c r="B145" s="68">
        <v>750</v>
      </c>
      <c r="C145" s="42">
        <v>0</v>
      </c>
      <c r="D145" s="55">
        <f t="shared" si="18"/>
        <v>0</v>
      </c>
      <c r="E145" s="53">
        <f t="shared" si="20"/>
        <v>0</v>
      </c>
      <c r="F145" s="87">
        <v>6000</v>
      </c>
      <c r="G145" s="59">
        <f t="shared" si="19"/>
        <v>0</v>
      </c>
    </row>
    <row r="146" spans="1:7" ht="19.5" customHeight="1">
      <c r="A146" s="67" t="s">
        <v>352</v>
      </c>
      <c r="B146" s="68">
        <v>750</v>
      </c>
      <c r="C146" s="42">
        <v>0</v>
      </c>
      <c r="D146" s="55">
        <f t="shared" si="18"/>
        <v>0</v>
      </c>
      <c r="E146" s="53">
        <f>C146*B146/$B$6</f>
        <v>0</v>
      </c>
      <c r="F146" s="87">
        <v>4350</v>
      </c>
      <c r="G146" s="59">
        <f t="shared" si="19"/>
        <v>0</v>
      </c>
    </row>
    <row r="147" spans="1:7" ht="19.5" customHeight="1">
      <c r="A147" s="67" t="s">
        <v>202</v>
      </c>
      <c r="B147" s="68">
        <v>750</v>
      </c>
      <c r="C147" s="42">
        <v>0</v>
      </c>
      <c r="D147" s="55">
        <f t="shared" si="18"/>
        <v>0</v>
      </c>
      <c r="E147" s="53">
        <f>C147*B147/$B$6</f>
        <v>0</v>
      </c>
      <c r="F147" s="87">
        <v>8750</v>
      </c>
      <c r="G147" s="59">
        <f t="shared" si="19"/>
        <v>0</v>
      </c>
    </row>
    <row r="148" spans="1:7" ht="19.5" customHeight="1">
      <c r="A148" s="69" t="s">
        <v>70</v>
      </c>
      <c r="B148" s="68"/>
      <c r="C148" s="42"/>
      <c r="D148" s="55"/>
      <c r="E148" s="53"/>
      <c r="F148" s="87"/>
      <c r="G148" s="107"/>
    </row>
    <row r="149" spans="1:7" ht="19.5" customHeight="1">
      <c r="A149" s="120" t="s">
        <v>203</v>
      </c>
      <c r="B149" s="68">
        <v>750</v>
      </c>
      <c r="C149" s="42">
        <v>0</v>
      </c>
      <c r="D149" s="55">
        <f t="shared" si="18"/>
        <v>0</v>
      </c>
      <c r="E149" s="53">
        <f>C149*B149/$B$6</f>
        <v>0</v>
      </c>
      <c r="F149" s="87">
        <v>9750</v>
      </c>
      <c r="G149" s="59">
        <f t="shared" si="19"/>
        <v>0</v>
      </c>
    </row>
    <row r="150" spans="1:7" ht="19.5" customHeight="1">
      <c r="A150" s="120" t="s">
        <v>204</v>
      </c>
      <c r="B150" s="68">
        <v>750</v>
      </c>
      <c r="C150" s="42">
        <v>0</v>
      </c>
      <c r="D150" s="55">
        <f t="shared" si="18"/>
        <v>0</v>
      </c>
      <c r="E150" s="53">
        <f>C150*B150/$B$6</f>
        <v>0</v>
      </c>
      <c r="F150" s="85">
        <v>7750</v>
      </c>
      <c r="G150" s="59">
        <f t="shared" si="19"/>
        <v>0</v>
      </c>
    </row>
    <row r="151" spans="1:7" ht="19.5" customHeight="1">
      <c r="A151" s="120" t="s">
        <v>353</v>
      </c>
      <c r="B151" s="68">
        <v>750</v>
      </c>
      <c r="C151" s="42">
        <v>0</v>
      </c>
      <c r="D151" s="55">
        <f t="shared" si="18"/>
        <v>0</v>
      </c>
      <c r="E151" s="53">
        <f aca="true" t="shared" si="21" ref="E151:E162">C151*B151/$B$6</f>
        <v>0</v>
      </c>
      <c r="F151" s="139">
        <v>5000</v>
      </c>
      <c r="G151" s="59">
        <f t="shared" si="19"/>
        <v>0</v>
      </c>
    </row>
    <row r="152" spans="1:7" ht="19.5" customHeight="1">
      <c r="A152" s="120" t="s">
        <v>354</v>
      </c>
      <c r="B152" s="68">
        <v>750</v>
      </c>
      <c r="C152" s="42">
        <v>0</v>
      </c>
      <c r="D152" s="55">
        <f t="shared" si="18"/>
        <v>0</v>
      </c>
      <c r="E152" s="53">
        <f t="shared" si="21"/>
        <v>0</v>
      </c>
      <c r="F152" s="85">
        <v>4700</v>
      </c>
      <c r="G152" s="59">
        <f t="shared" si="19"/>
        <v>0</v>
      </c>
    </row>
    <row r="153" spans="1:7" ht="19.5" customHeight="1">
      <c r="A153" s="120" t="s">
        <v>355</v>
      </c>
      <c r="B153" s="68">
        <v>750</v>
      </c>
      <c r="C153" s="42">
        <v>0</v>
      </c>
      <c r="D153" s="55">
        <f t="shared" si="18"/>
        <v>0</v>
      </c>
      <c r="E153" s="53">
        <f t="shared" si="21"/>
        <v>0</v>
      </c>
      <c r="F153" s="85">
        <v>4900</v>
      </c>
      <c r="G153" s="59">
        <f t="shared" si="19"/>
        <v>0</v>
      </c>
    </row>
    <row r="154" spans="1:7" ht="19.5" customHeight="1">
      <c r="A154" s="120" t="s">
        <v>356</v>
      </c>
      <c r="B154" s="68">
        <v>750</v>
      </c>
      <c r="C154" s="42">
        <v>0</v>
      </c>
      <c r="D154" s="55">
        <f t="shared" si="18"/>
        <v>0</v>
      </c>
      <c r="E154" s="53">
        <f t="shared" si="21"/>
        <v>0</v>
      </c>
      <c r="F154" s="85">
        <v>5250</v>
      </c>
      <c r="G154" s="59">
        <f t="shared" si="19"/>
        <v>0</v>
      </c>
    </row>
    <row r="155" spans="1:7" ht="19.5" customHeight="1">
      <c r="A155" s="120" t="s">
        <v>357</v>
      </c>
      <c r="B155" s="68">
        <v>750</v>
      </c>
      <c r="C155" s="42">
        <v>0</v>
      </c>
      <c r="D155" s="55">
        <f t="shared" si="18"/>
        <v>0</v>
      </c>
      <c r="E155" s="53">
        <f t="shared" si="21"/>
        <v>0</v>
      </c>
      <c r="F155" s="85">
        <v>4750</v>
      </c>
      <c r="G155" s="59">
        <f t="shared" si="19"/>
        <v>0</v>
      </c>
    </row>
    <row r="156" spans="1:7" ht="19.5" customHeight="1">
      <c r="A156" s="120" t="s">
        <v>358</v>
      </c>
      <c r="B156" s="68">
        <v>750</v>
      </c>
      <c r="C156" s="42">
        <v>0</v>
      </c>
      <c r="D156" s="55">
        <f t="shared" si="18"/>
        <v>0</v>
      </c>
      <c r="E156" s="53">
        <f t="shared" si="21"/>
        <v>0</v>
      </c>
      <c r="F156" s="85">
        <v>5900</v>
      </c>
      <c r="G156" s="59">
        <f t="shared" si="19"/>
        <v>0</v>
      </c>
    </row>
    <row r="157" spans="1:7" ht="19.5" customHeight="1">
      <c r="A157" s="120" t="s">
        <v>359</v>
      </c>
      <c r="B157" s="68">
        <v>750</v>
      </c>
      <c r="C157" s="42">
        <v>0</v>
      </c>
      <c r="D157" s="55">
        <f t="shared" si="18"/>
        <v>0</v>
      </c>
      <c r="E157" s="53">
        <f t="shared" si="21"/>
        <v>0</v>
      </c>
      <c r="F157" s="85">
        <v>5750</v>
      </c>
      <c r="G157" s="59">
        <f t="shared" si="19"/>
        <v>0</v>
      </c>
    </row>
    <row r="158" spans="1:7" ht="19.5" customHeight="1">
      <c r="A158" s="120" t="s">
        <v>360</v>
      </c>
      <c r="B158" s="68">
        <v>750</v>
      </c>
      <c r="C158" s="42">
        <v>0</v>
      </c>
      <c r="D158" s="55">
        <f t="shared" si="18"/>
        <v>0</v>
      </c>
      <c r="E158" s="53">
        <f t="shared" si="21"/>
        <v>0</v>
      </c>
      <c r="F158" s="85">
        <v>4900</v>
      </c>
      <c r="G158" s="59">
        <f t="shared" si="19"/>
        <v>0</v>
      </c>
    </row>
    <row r="159" spans="1:7" ht="19.5" customHeight="1">
      <c r="A159" s="120" t="s">
        <v>361</v>
      </c>
      <c r="B159" s="68">
        <v>750</v>
      </c>
      <c r="C159" s="42">
        <v>0</v>
      </c>
      <c r="D159" s="55">
        <f t="shared" si="18"/>
        <v>0</v>
      </c>
      <c r="E159" s="53">
        <f t="shared" si="21"/>
        <v>0</v>
      </c>
      <c r="F159" s="85">
        <v>5650</v>
      </c>
      <c r="G159" s="59">
        <f t="shared" si="19"/>
        <v>0</v>
      </c>
    </row>
    <row r="160" spans="1:7" ht="19.5" customHeight="1">
      <c r="A160" s="120" t="s">
        <v>362</v>
      </c>
      <c r="B160" s="68">
        <v>750</v>
      </c>
      <c r="C160" s="42">
        <v>0</v>
      </c>
      <c r="D160" s="55">
        <f t="shared" si="18"/>
        <v>0</v>
      </c>
      <c r="E160" s="53">
        <f t="shared" si="21"/>
        <v>0</v>
      </c>
      <c r="F160" s="85">
        <v>5550</v>
      </c>
      <c r="G160" s="59">
        <f t="shared" si="19"/>
        <v>0</v>
      </c>
    </row>
    <row r="161" spans="1:7" ht="19.5" customHeight="1">
      <c r="A161" s="120" t="s">
        <v>363</v>
      </c>
      <c r="B161" s="68">
        <v>750</v>
      </c>
      <c r="C161" s="42">
        <v>0</v>
      </c>
      <c r="D161" s="55">
        <f t="shared" si="18"/>
        <v>0</v>
      </c>
      <c r="E161" s="53">
        <f t="shared" si="21"/>
        <v>0</v>
      </c>
      <c r="F161" s="85">
        <v>5750</v>
      </c>
      <c r="G161" s="59">
        <f t="shared" si="19"/>
        <v>0</v>
      </c>
    </row>
    <row r="162" spans="1:7" ht="19.5" customHeight="1">
      <c r="A162" s="120" t="s">
        <v>364</v>
      </c>
      <c r="B162" s="68">
        <v>750</v>
      </c>
      <c r="C162" s="42">
        <v>0</v>
      </c>
      <c r="D162" s="55">
        <f t="shared" si="18"/>
        <v>0</v>
      </c>
      <c r="E162" s="53">
        <f t="shared" si="21"/>
        <v>0</v>
      </c>
      <c r="F162" s="85">
        <v>5850</v>
      </c>
      <c r="G162" s="59">
        <f t="shared" si="19"/>
        <v>0</v>
      </c>
    </row>
    <row r="163" spans="1:7" ht="19.5" customHeight="1">
      <c r="A163" s="67" t="s">
        <v>205</v>
      </c>
      <c r="B163" s="68">
        <v>750</v>
      </c>
      <c r="C163" s="42">
        <v>0</v>
      </c>
      <c r="D163" s="55">
        <f t="shared" si="18"/>
        <v>0</v>
      </c>
      <c r="E163" s="53">
        <f>C163*B163/$B$6</f>
        <v>0</v>
      </c>
      <c r="F163" s="87">
        <v>7250</v>
      </c>
      <c r="G163" s="59">
        <f t="shared" si="19"/>
        <v>0</v>
      </c>
    </row>
    <row r="164" spans="1:7" ht="19.5" customHeight="1">
      <c r="A164" s="67" t="s">
        <v>206</v>
      </c>
      <c r="B164" s="68">
        <v>750</v>
      </c>
      <c r="C164" s="42">
        <v>0</v>
      </c>
      <c r="D164" s="55">
        <f t="shared" si="18"/>
        <v>0</v>
      </c>
      <c r="E164" s="53">
        <f>C164*B164/$B$6</f>
        <v>0</v>
      </c>
      <c r="F164" s="87">
        <v>8750</v>
      </c>
      <c r="G164" s="59">
        <f t="shared" si="19"/>
        <v>0</v>
      </c>
    </row>
    <row r="165" spans="1:7" ht="19.5" customHeight="1">
      <c r="A165" s="69" t="s">
        <v>71</v>
      </c>
      <c r="B165" s="68"/>
      <c r="C165" s="42"/>
      <c r="D165" s="55"/>
      <c r="E165" s="53"/>
      <c r="F165" s="87"/>
      <c r="G165" s="107"/>
    </row>
    <row r="166" spans="1:7" ht="19.5" customHeight="1">
      <c r="A166" s="121" t="s">
        <v>207</v>
      </c>
      <c r="B166" s="68">
        <v>750</v>
      </c>
      <c r="C166" s="42">
        <v>0</v>
      </c>
      <c r="D166" s="55">
        <f t="shared" si="18"/>
        <v>0</v>
      </c>
      <c r="E166" s="53">
        <f>C166*B166/$B$6</f>
        <v>0</v>
      </c>
      <c r="F166" s="87">
        <v>9750</v>
      </c>
      <c r="G166" s="59">
        <f t="shared" si="19"/>
        <v>0</v>
      </c>
    </row>
    <row r="167" spans="1:7" ht="19.5" customHeight="1">
      <c r="A167" s="121" t="s">
        <v>370</v>
      </c>
      <c r="B167" s="68">
        <v>750</v>
      </c>
      <c r="C167" s="42">
        <v>0</v>
      </c>
      <c r="D167" s="55">
        <f t="shared" si="18"/>
        <v>0</v>
      </c>
      <c r="E167" s="53">
        <f aca="true" t="shared" si="22" ref="E167:E179">C167*B167/$B$6</f>
        <v>0</v>
      </c>
      <c r="F167" s="87">
        <v>6000</v>
      </c>
      <c r="G167" s="59">
        <f t="shared" si="19"/>
        <v>0</v>
      </c>
    </row>
    <row r="168" spans="1:7" ht="19.5" customHeight="1">
      <c r="A168" s="121" t="s">
        <v>369</v>
      </c>
      <c r="B168" s="68">
        <v>750</v>
      </c>
      <c r="C168" s="42">
        <v>0</v>
      </c>
      <c r="D168" s="55">
        <f t="shared" si="18"/>
        <v>0</v>
      </c>
      <c r="E168" s="53">
        <f t="shared" si="22"/>
        <v>0</v>
      </c>
      <c r="F168" s="87">
        <v>4950</v>
      </c>
      <c r="G168" s="59">
        <f t="shared" si="19"/>
        <v>0</v>
      </c>
    </row>
    <row r="169" spans="1:7" ht="19.5" customHeight="1">
      <c r="A169" s="121" t="s">
        <v>368</v>
      </c>
      <c r="B169" s="68">
        <v>750</v>
      </c>
      <c r="C169" s="42">
        <v>0</v>
      </c>
      <c r="D169" s="55">
        <f t="shared" si="18"/>
        <v>0</v>
      </c>
      <c r="E169" s="53">
        <f t="shared" si="22"/>
        <v>0</v>
      </c>
      <c r="F169" s="87">
        <v>4950</v>
      </c>
      <c r="G169" s="59">
        <f t="shared" si="19"/>
        <v>0</v>
      </c>
    </row>
    <row r="170" spans="1:7" ht="19.5" customHeight="1">
      <c r="A170" s="121" t="s">
        <v>367</v>
      </c>
      <c r="B170" s="68">
        <v>750</v>
      </c>
      <c r="C170" s="42">
        <v>0</v>
      </c>
      <c r="D170" s="55">
        <f t="shared" si="18"/>
        <v>0</v>
      </c>
      <c r="E170" s="53">
        <f t="shared" si="22"/>
        <v>0</v>
      </c>
      <c r="F170" s="87">
        <v>5650</v>
      </c>
      <c r="G170" s="59">
        <f t="shared" si="19"/>
        <v>0</v>
      </c>
    </row>
    <row r="171" spans="1:7" ht="19.5" customHeight="1">
      <c r="A171" s="121" t="s">
        <v>366</v>
      </c>
      <c r="B171" s="68">
        <v>750</v>
      </c>
      <c r="C171" s="42">
        <v>0</v>
      </c>
      <c r="D171" s="55">
        <f t="shared" si="18"/>
        <v>0</v>
      </c>
      <c r="E171" s="53">
        <f t="shared" si="22"/>
        <v>0</v>
      </c>
      <c r="F171" s="87">
        <v>6000</v>
      </c>
      <c r="G171" s="59">
        <f t="shared" si="19"/>
        <v>0</v>
      </c>
    </row>
    <row r="172" spans="1:7" ht="19.5" customHeight="1">
      <c r="A172" s="121" t="s">
        <v>365</v>
      </c>
      <c r="B172" s="68">
        <v>750</v>
      </c>
      <c r="C172" s="42">
        <v>0</v>
      </c>
      <c r="D172" s="55">
        <f t="shared" si="18"/>
        <v>0</v>
      </c>
      <c r="E172" s="53">
        <f t="shared" si="22"/>
        <v>0</v>
      </c>
      <c r="F172" s="87">
        <v>5900</v>
      </c>
      <c r="G172" s="59">
        <f t="shared" si="19"/>
        <v>0</v>
      </c>
    </row>
    <row r="173" spans="1:7" ht="19.5" customHeight="1">
      <c r="A173" s="121" t="s">
        <v>371</v>
      </c>
      <c r="B173" s="68">
        <v>750</v>
      </c>
      <c r="C173" s="42">
        <v>0</v>
      </c>
      <c r="D173" s="55">
        <f t="shared" si="18"/>
        <v>0</v>
      </c>
      <c r="E173" s="53">
        <f t="shared" si="22"/>
        <v>0</v>
      </c>
      <c r="F173" s="87">
        <v>7250</v>
      </c>
      <c r="G173" s="59">
        <f t="shared" si="19"/>
        <v>0</v>
      </c>
    </row>
    <row r="174" spans="1:7" ht="19.5" customHeight="1">
      <c r="A174" s="121" t="s">
        <v>376</v>
      </c>
      <c r="B174" s="68">
        <v>750</v>
      </c>
      <c r="C174" s="42">
        <v>0</v>
      </c>
      <c r="D174" s="55">
        <f t="shared" si="18"/>
        <v>0</v>
      </c>
      <c r="E174" s="53">
        <f t="shared" si="22"/>
        <v>0</v>
      </c>
      <c r="F174" s="87">
        <v>6000</v>
      </c>
      <c r="G174" s="59">
        <f t="shared" si="19"/>
        <v>0</v>
      </c>
    </row>
    <row r="175" spans="1:7" ht="19.5" customHeight="1">
      <c r="A175" s="121" t="s">
        <v>377</v>
      </c>
      <c r="B175" s="68">
        <v>750</v>
      </c>
      <c r="C175" s="42">
        <v>0</v>
      </c>
      <c r="D175" s="55">
        <f t="shared" si="18"/>
        <v>0</v>
      </c>
      <c r="E175" s="53">
        <f t="shared" si="22"/>
        <v>0</v>
      </c>
      <c r="F175" s="87">
        <v>5150</v>
      </c>
      <c r="G175" s="59">
        <f t="shared" si="19"/>
        <v>0</v>
      </c>
    </row>
    <row r="176" spans="1:7" ht="19.5" customHeight="1">
      <c r="A176" s="121" t="s">
        <v>378</v>
      </c>
      <c r="B176" s="68">
        <v>750</v>
      </c>
      <c r="C176" s="42">
        <v>0</v>
      </c>
      <c r="D176" s="55">
        <f t="shared" si="18"/>
        <v>0</v>
      </c>
      <c r="E176" s="53">
        <f t="shared" si="22"/>
        <v>0</v>
      </c>
      <c r="F176" s="87">
        <v>4650</v>
      </c>
      <c r="G176" s="59">
        <f t="shared" si="19"/>
        <v>0</v>
      </c>
    </row>
    <row r="177" spans="1:7" ht="19.5" customHeight="1">
      <c r="A177" s="121" t="s">
        <v>375</v>
      </c>
      <c r="B177" s="68">
        <v>750</v>
      </c>
      <c r="C177" s="42">
        <v>0</v>
      </c>
      <c r="D177" s="55">
        <f t="shared" si="18"/>
        <v>0</v>
      </c>
      <c r="E177" s="53">
        <f t="shared" si="22"/>
        <v>0</v>
      </c>
      <c r="F177" s="87">
        <v>4600</v>
      </c>
      <c r="G177" s="59">
        <f t="shared" si="19"/>
        <v>0</v>
      </c>
    </row>
    <row r="178" spans="1:7" ht="19.5" customHeight="1">
      <c r="A178" s="121" t="s">
        <v>374</v>
      </c>
      <c r="B178" s="68">
        <v>750</v>
      </c>
      <c r="C178" s="42">
        <v>0</v>
      </c>
      <c r="D178" s="55">
        <f t="shared" si="18"/>
        <v>0</v>
      </c>
      <c r="E178" s="53">
        <f t="shared" si="22"/>
        <v>0</v>
      </c>
      <c r="F178" s="87">
        <v>5500</v>
      </c>
      <c r="G178" s="59">
        <f t="shared" si="19"/>
        <v>0</v>
      </c>
    </row>
    <row r="179" spans="1:7" ht="19.5" customHeight="1">
      <c r="A179" s="121" t="s">
        <v>373</v>
      </c>
      <c r="B179" s="68">
        <v>750</v>
      </c>
      <c r="C179" s="42">
        <v>0</v>
      </c>
      <c r="D179" s="55">
        <f t="shared" si="18"/>
        <v>0</v>
      </c>
      <c r="E179" s="53">
        <f t="shared" si="22"/>
        <v>0</v>
      </c>
      <c r="F179" s="87">
        <v>4700</v>
      </c>
      <c r="G179" s="59">
        <f t="shared" si="19"/>
        <v>0</v>
      </c>
    </row>
    <row r="180" spans="1:7" ht="19.5" customHeight="1">
      <c r="A180" s="67" t="s">
        <v>372</v>
      </c>
      <c r="B180" s="68">
        <v>750</v>
      </c>
      <c r="C180" s="42">
        <v>0</v>
      </c>
      <c r="D180" s="55">
        <f t="shared" si="18"/>
        <v>0</v>
      </c>
      <c r="E180" s="53">
        <f>C180*B180/$B$6</f>
        <v>0</v>
      </c>
      <c r="F180" s="87">
        <v>5700</v>
      </c>
      <c r="G180" s="59">
        <f t="shared" si="19"/>
        <v>0</v>
      </c>
    </row>
    <row r="181" spans="1:7" ht="19.5" customHeight="1">
      <c r="A181" s="70" t="s">
        <v>212</v>
      </c>
      <c r="B181" s="55"/>
      <c r="C181" s="55"/>
      <c r="D181" s="55">
        <f t="shared" si="18"/>
        <v>0</v>
      </c>
      <c r="E181" s="59"/>
      <c r="F181" s="59"/>
      <c r="G181" s="59"/>
    </row>
    <row r="182" spans="1:7" ht="19.5" customHeight="1">
      <c r="A182" s="101" t="s">
        <v>72</v>
      </c>
      <c r="B182" s="55">
        <v>250</v>
      </c>
      <c r="C182" s="55">
        <v>0</v>
      </c>
      <c r="D182" s="55">
        <f t="shared" si="18"/>
        <v>0</v>
      </c>
      <c r="E182" s="53">
        <f>C182*B182/$B$6</f>
        <v>0</v>
      </c>
      <c r="F182" s="59">
        <v>1350</v>
      </c>
      <c r="G182" s="59">
        <f t="shared" si="19"/>
        <v>0</v>
      </c>
    </row>
    <row r="183" spans="1:7" ht="19.5" customHeight="1">
      <c r="A183" s="101" t="s">
        <v>73</v>
      </c>
      <c r="B183" s="55">
        <v>150</v>
      </c>
      <c r="C183" s="55">
        <v>0</v>
      </c>
      <c r="D183" s="55">
        <f t="shared" si="18"/>
        <v>0</v>
      </c>
      <c r="E183" s="53">
        <f>C183*B183/$B$6</f>
        <v>0</v>
      </c>
      <c r="F183" s="59">
        <v>1350</v>
      </c>
      <c r="G183" s="59">
        <f t="shared" si="19"/>
        <v>0</v>
      </c>
    </row>
    <row r="184" spans="1:7" ht="19.5" customHeight="1">
      <c r="A184" s="70"/>
      <c r="B184" s="55"/>
      <c r="C184" s="55"/>
      <c r="D184" s="55"/>
      <c r="E184" s="59"/>
      <c r="F184" s="59"/>
      <c r="G184" s="107"/>
    </row>
    <row r="185" spans="1:7" ht="19.5" customHeight="1">
      <c r="A185" s="70" t="s">
        <v>263</v>
      </c>
      <c r="B185" s="55"/>
      <c r="C185" s="55"/>
      <c r="D185" s="55"/>
      <c r="E185" s="59"/>
      <c r="F185" s="59"/>
      <c r="G185" s="59"/>
    </row>
    <row r="186" spans="1:7" ht="19.5" customHeight="1">
      <c r="A186" s="84" t="s">
        <v>260</v>
      </c>
      <c r="B186" s="72">
        <v>1000</v>
      </c>
      <c r="C186" s="72">
        <v>0</v>
      </c>
      <c r="D186" s="55">
        <f aca="true" t="shared" si="23" ref="D186:D192">B186*C186</f>
        <v>0</v>
      </c>
      <c r="E186" s="53">
        <f aca="true" t="shared" si="24" ref="E186:E192">C186*B186/$B$6</f>
        <v>0</v>
      </c>
      <c r="F186" s="88">
        <f>550*25</f>
        <v>13750</v>
      </c>
      <c r="G186" s="59">
        <f aca="true" t="shared" si="25" ref="G186:G192">C186*F186</f>
        <v>0</v>
      </c>
    </row>
    <row r="187" spans="1:7" ht="19.5" customHeight="1">
      <c r="A187" s="84" t="s">
        <v>261</v>
      </c>
      <c r="B187" s="72">
        <v>1000</v>
      </c>
      <c r="C187" s="72">
        <v>0</v>
      </c>
      <c r="D187" s="55">
        <f t="shared" si="23"/>
        <v>0</v>
      </c>
      <c r="E187" s="53">
        <f t="shared" si="24"/>
        <v>0</v>
      </c>
      <c r="F187" s="88">
        <f>750*25</f>
        <v>18750</v>
      </c>
      <c r="G187" s="59">
        <f t="shared" si="25"/>
        <v>0</v>
      </c>
    </row>
    <row r="188" spans="1:7" ht="19.5" customHeight="1">
      <c r="A188" s="71" t="s">
        <v>280</v>
      </c>
      <c r="B188" s="72">
        <v>1000</v>
      </c>
      <c r="C188" s="72">
        <v>0</v>
      </c>
      <c r="D188" s="55">
        <f t="shared" si="23"/>
        <v>0</v>
      </c>
      <c r="E188" s="53">
        <f t="shared" si="24"/>
        <v>0</v>
      </c>
      <c r="F188" s="88">
        <f>850*25</f>
        <v>21250</v>
      </c>
      <c r="G188" s="59">
        <f t="shared" si="25"/>
        <v>0</v>
      </c>
    </row>
    <row r="189" spans="1:7" ht="19.5" customHeight="1">
      <c r="A189" s="71" t="s">
        <v>281</v>
      </c>
      <c r="B189" s="72">
        <v>700</v>
      </c>
      <c r="C189" s="72">
        <v>0</v>
      </c>
      <c r="D189" s="55">
        <f t="shared" si="23"/>
        <v>0</v>
      </c>
      <c r="E189" s="53">
        <f t="shared" si="24"/>
        <v>0</v>
      </c>
      <c r="F189" s="88">
        <f>950*17.5</f>
        <v>16625</v>
      </c>
      <c r="G189" s="59">
        <f t="shared" si="25"/>
        <v>0</v>
      </c>
    </row>
    <row r="190" spans="1:7" ht="19.5" customHeight="1">
      <c r="A190" s="122" t="s">
        <v>282</v>
      </c>
      <c r="B190" s="72">
        <v>700</v>
      </c>
      <c r="C190" s="72">
        <v>0</v>
      </c>
      <c r="D190" s="55">
        <f t="shared" si="23"/>
        <v>0</v>
      </c>
      <c r="E190" s="53">
        <f t="shared" si="24"/>
        <v>0</v>
      </c>
      <c r="F190" s="88">
        <f>1050*17.5</f>
        <v>18375</v>
      </c>
      <c r="G190" s="59">
        <f t="shared" si="25"/>
        <v>0</v>
      </c>
    </row>
    <row r="191" spans="1:7" ht="19.5" customHeight="1">
      <c r="A191" s="71" t="s">
        <v>63</v>
      </c>
      <c r="B191" s="72">
        <v>750</v>
      </c>
      <c r="C191" s="72">
        <v>0</v>
      </c>
      <c r="D191" s="55">
        <f t="shared" si="23"/>
        <v>0</v>
      </c>
      <c r="E191" s="53">
        <f t="shared" si="24"/>
        <v>0</v>
      </c>
      <c r="F191" s="88">
        <f>1050*18.75</f>
        <v>19687.5</v>
      </c>
      <c r="G191" s="59">
        <f t="shared" si="25"/>
        <v>0</v>
      </c>
    </row>
    <row r="192" spans="1:7" ht="19.5" customHeight="1">
      <c r="A192" s="122" t="s">
        <v>283</v>
      </c>
      <c r="B192" s="72">
        <v>1000</v>
      </c>
      <c r="C192" s="72">
        <v>0</v>
      </c>
      <c r="D192" s="55">
        <f t="shared" si="23"/>
        <v>0</v>
      </c>
      <c r="E192" s="53">
        <f t="shared" si="24"/>
        <v>0</v>
      </c>
      <c r="F192" s="88">
        <f>1450*25</f>
        <v>36250</v>
      </c>
      <c r="G192" s="59">
        <f t="shared" si="25"/>
        <v>0</v>
      </c>
    </row>
    <row r="193" spans="1:7" ht="19.5" customHeight="1">
      <c r="A193" s="113" t="s">
        <v>264</v>
      </c>
      <c r="B193" s="72"/>
      <c r="C193" s="72"/>
      <c r="D193" s="55"/>
      <c r="E193" s="53"/>
      <c r="F193" s="88"/>
      <c r="G193" s="59"/>
    </row>
    <row r="194" spans="1:7" ht="19.5" customHeight="1">
      <c r="A194" s="123" t="s">
        <v>284</v>
      </c>
      <c r="B194" s="72">
        <v>500</v>
      </c>
      <c r="C194" s="72">
        <v>0</v>
      </c>
      <c r="D194" s="55">
        <f aca="true" t="shared" si="26" ref="D194:D201">B194*C194</f>
        <v>0</v>
      </c>
      <c r="E194" s="53">
        <f aca="true" t="shared" si="27" ref="E194:E201">C194*B194/$B$6</f>
        <v>0</v>
      </c>
      <c r="F194" s="88">
        <f>650*12.5</f>
        <v>8125</v>
      </c>
      <c r="G194" s="59">
        <f aca="true" t="shared" si="28" ref="G194:G201">C194*F194</f>
        <v>0</v>
      </c>
    </row>
    <row r="195" spans="1:7" ht="19.5" customHeight="1">
      <c r="A195" s="84" t="s">
        <v>262</v>
      </c>
      <c r="B195" s="72">
        <v>700</v>
      </c>
      <c r="C195" s="72">
        <v>0</v>
      </c>
      <c r="D195" s="55">
        <f t="shared" si="26"/>
        <v>0</v>
      </c>
      <c r="E195" s="53">
        <f t="shared" si="27"/>
        <v>0</v>
      </c>
      <c r="F195" s="88">
        <f>650*17.5</f>
        <v>11375</v>
      </c>
      <c r="G195" s="59">
        <f t="shared" si="28"/>
        <v>0</v>
      </c>
    </row>
    <row r="196" spans="1:7" ht="19.5" customHeight="1">
      <c r="A196" s="84" t="s">
        <v>285</v>
      </c>
      <c r="B196" s="72">
        <v>700</v>
      </c>
      <c r="C196" s="72">
        <v>0</v>
      </c>
      <c r="D196" s="55">
        <f t="shared" si="26"/>
        <v>0</v>
      </c>
      <c r="E196" s="53">
        <f t="shared" si="27"/>
        <v>0</v>
      </c>
      <c r="F196" s="88">
        <f>750*17.5</f>
        <v>13125</v>
      </c>
      <c r="G196" s="59">
        <f t="shared" si="28"/>
        <v>0</v>
      </c>
    </row>
    <row r="197" spans="1:7" ht="19.5" customHeight="1">
      <c r="A197" s="84" t="s">
        <v>286</v>
      </c>
      <c r="B197" s="72">
        <v>700</v>
      </c>
      <c r="C197" s="72">
        <v>0</v>
      </c>
      <c r="D197" s="55">
        <f t="shared" si="26"/>
        <v>0</v>
      </c>
      <c r="E197" s="53">
        <f t="shared" si="27"/>
        <v>0</v>
      </c>
      <c r="F197" s="88">
        <f>850*17.5</f>
        <v>14875</v>
      </c>
      <c r="G197" s="59">
        <f t="shared" si="28"/>
        <v>0</v>
      </c>
    </row>
    <row r="198" spans="1:7" ht="19.5" customHeight="1">
      <c r="A198" s="84" t="s">
        <v>287</v>
      </c>
      <c r="B198" s="72">
        <v>700</v>
      </c>
      <c r="C198" s="72">
        <v>0</v>
      </c>
      <c r="D198" s="55">
        <f t="shared" si="26"/>
        <v>0</v>
      </c>
      <c r="E198" s="53">
        <f t="shared" si="27"/>
        <v>0</v>
      </c>
      <c r="F198" s="88">
        <f>1550*17.5</f>
        <v>27125</v>
      </c>
      <c r="G198" s="59">
        <f t="shared" si="28"/>
        <v>0</v>
      </c>
    </row>
    <row r="199" spans="1:7" ht="19.5" customHeight="1">
      <c r="A199" s="84" t="s">
        <v>288</v>
      </c>
      <c r="B199" s="72">
        <v>700</v>
      </c>
      <c r="C199" s="72">
        <v>0</v>
      </c>
      <c r="D199" s="55">
        <f t="shared" si="26"/>
        <v>0</v>
      </c>
      <c r="E199" s="53">
        <f t="shared" si="27"/>
        <v>0</v>
      </c>
      <c r="F199" s="88">
        <f>1550*17.5</f>
        <v>27125</v>
      </c>
      <c r="G199" s="59">
        <f t="shared" si="28"/>
        <v>0</v>
      </c>
    </row>
    <row r="200" spans="1:7" ht="19.5" customHeight="1">
      <c r="A200" s="84" t="s">
        <v>289</v>
      </c>
      <c r="B200" s="72">
        <v>700</v>
      </c>
      <c r="C200" s="72">
        <v>0</v>
      </c>
      <c r="D200" s="55">
        <f t="shared" si="26"/>
        <v>0</v>
      </c>
      <c r="E200" s="53">
        <f t="shared" si="27"/>
        <v>0</v>
      </c>
      <c r="F200" s="88">
        <f>850*17.5</f>
        <v>14875</v>
      </c>
      <c r="G200" s="59">
        <f t="shared" si="28"/>
        <v>0</v>
      </c>
    </row>
    <row r="201" spans="1:7" ht="19.5" customHeight="1">
      <c r="A201" s="84" t="s">
        <v>290</v>
      </c>
      <c r="B201" s="72">
        <v>700</v>
      </c>
      <c r="C201" s="72">
        <v>0</v>
      </c>
      <c r="D201" s="55">
        <f t="shared" si="26"/>
        <v>0</v>
      </c>
      <c r="E201" s="53">
        <f t="shared" si="27"/>
        <v>0</v>
      </c>
      <c r="F201" s="88">
        <f>1050*17.5</f>
        <v>18375</v>
      </c>
      <c r="G201" s="59">
        <f t="shared" si="28"/>
        <v>0</v>
      </c>
    </row>
    <row r="202" spans="1:7" ht="19.5" customHeight="1">
      <c r="A202" s="113" t="s">
        <v>265</v>
      </c>
      <c r="B202" s="72"/>
      <c r="C202" s="72"/>
      <c r="D202" s="55"/>
      <c r="E202" s="53"/>
      <c r="F202" s="88"/>
      <c r="G202" s="59"/>
    </row>
    <row r="203" spans="1:7" ht="19.5" customHeight="1">
      <c r="A203" s="84" t="s">
        <v>228</v>
      </c>
      <c r="B203" s="72">
        <v>1000</v>
      </c>
      <c r="C203" s="72">
        <v>0</v>
      </c>
      <c r="D203" s="55">
        <f aca="true" t="shared" si="29" ref="D203:D209">B203*C203</f>
        <v>0</v>
      </c>
      <c r="E203" s="53">
        <f aca="true" t="shared" si="30" ref="E203:E209">C203*B203/$B$6</f>
        <v>0</v>
      </c>
      <c r="F203" s="88">
        <f>850*25</f>
        <v>21250</v>
      </c>
      <c r="G203" s="59">
        <f aca="true" t="shared" si="31" ref="G203:G209">C203*F203</f>
        <v>0</v>
      </c>
    </row>
    <row r="204" spans="1:7" ht="19.5" customHeight="1">
      <c r="A204" s="84" t="s">
        <v>267</v>
      </c>
      <c r="B204" s="72">
        <v>500</v>
      </c>
      <c r="C204" s="72">
        <v>0</v>
      </c>
      <c r="D204" s="55">
        <f t="shared" si="29"/>
        <v>0</v>
      </c>
      <c r="E204" s="53">
        <f t="shared" si="30"/>
        <v>0</v>
      </c>
      <c r="F204" s="88">
        <f>650*12.5</f>
        <v>8125</v>
      </c>
      <c r="G204" s="59">
        <f t="shared" si="31"/>
        <v>0</v>
      </c>
    </row>
    <row r="205" spans="1:7" ht="19.5" customHeight="1">
      <c r="A205" s="124" t="s">
        <v>291</v>
      </c>
      <c r="B205" s="72">
        <v>700</v>
      </c>
      <c r="C205" s="72">
        <v>0</v>
      </c>
      <c r="D205" s="55">
        <f t="shared" si="29"/>
        <v>0</v>
      </c>
      <c r="E205" s="53">
        <f t="shared" si="30"/>
        <v>0</v>
      </c>
      <c r="F205" s="88">
        <f>1050*17.5</f>
        <v>18375</v>
      </c>
      <c r="G205" s="59">
        <f t="shared" si="31"/>
        <v>0</v>
      </c>
    </row>
    <row r="206" spans="1:7" ht="19.5" customHeight="1">
      <c r="A206" s="125" t="s">
        <v>292</v>
      </c>
      <c r="B206" s="72">
        <v>700</v>
      </c>
      <c r="C206" s="72">
        <v>0</v>
      </c>
      <c r="D206" s="55">
        <f t="shared" si="29"/>
        <v>0</v>
      </c>
      <c r="E206" s="53">
        <f t="shared" si="30"/>
        <v>0</v>
      </c>
      <c r="F206" s="88">
        <f>1150*17.5</f>
        <v>20125</v>
      </c>
      <c r="G206" s="59">
        <f t="shared" si="31"/>
        <v>0</v>
      </c>
    </row>
    <row r="207" spans="1:7" ht="19.5" customHeight="1">
      <c r="A207" s="126" t="s">
        <v>293</v>
      </c>
      <c r="B207" s="72">
        <v>700</v>
      </c>
      <c r="C207" s="72">
        <v>0</v>
      </c>
      <c r="D207" s="55">
        <f t="shared" si="29"/>
        <v>0</v>
      </c>
      <c r="E207" s="53">
        <f t="shared" si="30"/>
        <v>0</v>
      </c>
      <c r="F207" s="88">
        <f>1150*17.5</f>
        <v>20125</v>
      </c>
      <c r="G207" s="59">
        <f t="shared" si="31"/>
        <v>0</v>
      </c>
    </row>
    <row r="208" spans="1:7" ht="19.5" customHeight="1">
      <c r="A208" s="126" t="s">
        <v>294</v>
      </c>
      <c r="B208" s="72">
        <v>700</v>
      </c>
      <c r="C208" s="72">
        <v>0</v>
      </c>
      <c r="D208" s="55">
        <f t="shared" si="29"/>
        <v>0</v>
      </c>
      <c r="E208" s="53">
        <f t="shared" si="30"/>
        <v>0</v>
      </c>
      <c r="F208" s="88">
        <f>1150*17.5</f>
        <v>20125</v>
      </c>
      <c r="G208" s="59">
        <f t="shared" si="31"/>
        <v>0</v>
      </c>
    </row>
    <row r="209" spans="1:7" ht="19.5" customHeight="1">
      <c r="A209" s="84" t="s">
        <v>213</v>
      </c>
      <c r="B209" s="72">
        <v>700</v>
      </c>
      <c r="C209" s="72">
        <v>0</v>
      </c>
      <c r="D209" s="55">
        <f t="shared" si="29"/>
        <v>0</v>
      </c>
      <c r="E209" s="53">
        <f t="shared" si="30"/>
        <v>0</v>
      </c>
      <c r="F209" s="88">
        <f>2050*17.5</f>
        <v>35875</v>
      </c>
      <c r="G209" s="59">
        <f t="shared" si="31"/>
        <v>0</v>
      </c>
    </row>
    <row r="210" spans="1:7" ht="19.5" customHeight="1">
      <c r="A210" s="114" t="s">
        <v>266</v>
      </c>
      <c r="B210" s="72"/>
      <c r="C210" s="72"/>
      <c r="D210" s="55"/>
      <c r="E210" s="53"/>
      <c r="F210" s="88"/>
      <c r="G210" s="59"/>
    </row>
    <row r="211" spans="1:7" ht="19.5" customHeight="1">
      <c r="A211" s="73" t="s">
        <v>295</v>
      </c>
      <c r="B211" s="72">
        <v>700</v>
      </c>
      <c r="C211" s="72">
        <v>0</v>
      </c>
      <c r="D211" s="55">
        <f aca="true" t="shared" si="32" ref="D211:D221">B211*C211</f>
        <v>0</v>
      </c>
      <c r="E211" s="53">
        <f aca="true" t="shared" si="33" ref="E211:E221">C211*B211/$B$6</f>
        <v>0</v>
      </c>
      <c r="F211" s="88">
        <f>750*25</f>
        <v>18750</v>
      </c>
      <c r="G211" s="59">
        <f aca="true" t="shared" si="34" ref="G211:G226">C211*F211</f>
        <v>0</v>
      </c>
    </row>
    <row r="212" spans="1:7" ht="19.5" customHeight="1">
      <c r="A212" s="73" t="s">
        <v>385</v>
      </c>
      <c r="B212" s="72">
        <v>700</v>
      </c>
      <c r="C212" s="72">
        <v>0</v>
      </c>
      <c r="D212" s="55">
        <f t="shared" si="32"/>
        <v>0</v>
      </c>
      <c r="E212" s="53">
        <f t="shared" si="33"/>
        <v>0</v>
      </c>
      <c r="F212" s="88">
        <f>1250*17.5</f>
        <v>21875</v>
      </c>
      <c r="G212" s="59">
        <f t="shared" si="34"/>
        <v>0</v>
      </c>
    </row>
    <row r="213" spans="1:7" ht="19.5" customHeight="1">
      <c r="A213" s="73" t="s">
        <v>268</v>
      </c>
      <c r="B213" s="72">
        <v>700</v>
      </c>
      <c r="C213" s="72">
        <v>0</v>
      </c>
      <c r="D213" s="55">
        <f>B213*C213</f>
        <v>0</v>
      </c>
      <c r="E213" s="53">
        <f>C213*B213/$B$6</f>
        <v>0</v>
      </c>
      <c r="F213" s="88">
        <f>1050*17.5</f>
        <v>18375</v>
      </c>
      <c r="G213" s="59">
        <f>C213*F213</f>
        <v>0</v>
      </c>
    </row>
    <row r="214" spans="1:7" ht="19.5" customHeight="1">
      <c r="A214" s="73" t="s">
        <v>227</v>
      </c>
      <c r="B214" s="72">
        <v>700</v>
      </c>
      <c r="C214" s="72">
        <v>0</v>
      </c>
      <c r="D214" s="55">
        <f t="shared" si="32"/>
        <v>0</v>
      </c>
      <c r="E214" s="53">
        <f t="shared" si="33"/>
        <v>0</v>
      </c>
      <c r="F214" s="88">
        <f>950*17.5</f>
        <v>16625</v>
      </c>
      <c r="G214" s="59">
        <f t="shared" si="34"/>
        <v>0</v>
      </c>
    </row>
    <row r="215" spans="1:7" ht="19.5" customHeight="1">
      <c r="A215" s="129" t="s">
        <v>308</v>
      </c>
      <c r="B215" s="72">
        <v>700</v>
      </c>
      <c r="C215" s="72">
        <v>0</v>
      </c>
      <c r="D215" s="55">
        <f t="shared" si="32"/>
        <v>0</v>
      </c>
      <c r="E215" s="53">
        <f t="shared" si="33"/>
        <v>0</v>
      </c>
      <c r="F215" s="88">
        <f>1650*17.5</f>
        <v>28875</v>
      </c>
      <c r="G215" s="59">
        <f t="shared" si="34"/>
        <v>0</v>
      </c>
    </row>
    <row r="216" spans="1:7" ht="19.5" customHeight="1">
      <c r="A216" s="73" t="s">
        <v>296</v>
      </c>
      <c r="B216" s="72">
        <v>700</v>
      </c>
      <c r="C216" s="72">
        <v>0</v>
      </c>
      <c r="D216" s="55">
        <f t="shared" si="32"/>
        <v>0</v>
      </c>
      <c r="E216" s="53">
        <f t="shared" si="33"/>
        <v>0</v>
      </c>
      <c r="F216" s="88">
        <f>1950*17.5</f>
        <v>34125</v>
      </c>
      <c r="G216" s="59">
        <f t="shared" si="34"/>
        <v>0</v>
      </c>
    </row>
    <row r="217" spans="1:7" ht="19.5" customHeight="1">
      <c r="A217" s="73" t="s">
        <v>297</v>
      </c>
      <c r="B217" s="72">
        <v>700</v>
      </c>
      <c r="C217" s="72">
        <v>0</v>
      </c>
      <c r="D217" s="55">
        <f t="shared" si="32"/>
        <v>0</v>
      </c>
      <c r="E217" s="53">
        <f t="shared" si="33"/>
        <v>0</v>
      </c>
      <c r="F217" s="88">
        <f>1450*17.5</f>
        <v>25375</v>
      </c>
      <c r="G217" s="59">
        <f t="shared" si="34"/>
        <v>0</v>
      </c>
    </row>
    <row r="218" spans="1:7" ht="19.5" customHeight="1">
      <c r="A218" s="73" t="s">
        <v>298</v>
      </c>
      <c r="B218" s="72">
        <v>700</v>
      </c>
      <c r="C218" s="72">
        <v>0</v>
      </c>
      <c r="D218" s="55">
        <f t="shared" si="32"/>
        <v>0</v>
      </c>
      <c r="E218" s="53">
        <f t="shared" si="33"/>
        <v>0</v>
      </c>
      <c r="F218" s="88">
        <f>2650*17.5</f>
        <v>46375</v>
      </c>
      <c r="G218" s="59">
        <f t="shared" si="34"/>
        <v>0</v>
      </c>
    </row>
    <row r="219" spans="1:7" ht="19.5" customHeight="1">
      <c r="A219" s="73" t="s">
        <v>64</v>
      </c>
      <c r="B219" s="72">
        <v>700</v>
      </c>
      <c r="C219" s="72">
        <v>0</v>
      </c>
      <c r="D219" s="55">
        <f t="shared" si="32"/>
        <v>0</v>
      </c>
      <c r="E219" s="53">
        <f t="shared" si="33"/>
        <v>0</v>
      </c>
      <c r="F219" s="88">
        <f>2150*17.5</f>
        <v>37625</v>
      </c>
      <c r="G219" s="59">
        <f t="shared" si="34"/>
        <v>0</v>
      </c>
    </row>
    <row r="220" spans="1:7" ht="19.5" customHeight="1">
      <c r="A220" s="73" t="s">
        <v>299</v>
      </c>
      <c r="B220" s="72">
        <v>700</v>
      </c>
      <c r="C220" s="72">
        <v>0</v>
      </c>
      <c r="D220" s="55">
        <f t="shared" si="32"/>
        <v>0</v>
      </c>
      <c r="E220" s="53">
        <f t="shared" si="33"/>
        <v>0</v>
      </c>
      <c r="F220" s="88">
        <f>6950*17.5</f>
        <v>121625</v>
      </c>
      <c r="G220" s="59">
        <f t="shared" si="34"/>
        <v>0</v>
      </c>
    </row>
    <row r="221" spans="1:7" ht="19.5" customHeight="1">
      <c r="A221" s="73" t="s">
        <v>300</v>
      </c>
      <c r="B221" s="72">
        <v>700</v>
      </c>
      <c r="C221" s="72">
        <v>0</v>
      </c>
      <c r="D221" s="55">
        <f t="shared" si="32"/>
        <v>0</v>
      </c>
      <c r="E221" s="53">
        <f t="shared" si="33"/>
        <v>0</v>
      </c>
      <c r="F221" s="88">
        <f>3050*17.5</f>
        <v>53375</v>
      </c>
      <c r="G221" s="59">
        <f t="shared" si="34"/>
        <v>0</v>
      </c>
    </row>
    <row r="222" spans="1:7" ht="19.5" customHeight="1">
      <c r="A222" s="115" t="s">
        <v>269</v>
      </c>
      <c r="B222" s="72"/>
      <c r="C222" s="72"/>
      <c r="D222" s="55"/>
      <c r="E222" s="59"/>
      <c r="F222" s="62"/>
      <c r="G222" s="59">
        <f t="shared" si="34"/>
        <v>0</v>
      </c>
    </row>
    <row r="223" spans="1:7" ht="19.5" customHeight="1">
      <c r="A223" s="73" t="s">
        <v>270</v>
      </c>
      <c r="B223" s="72">
        <v>700</v>
      </c>
      <c r="C223" s="72">
        <v>0</v>
      </c>
      <c r="D223" s="55">
        <f>B223*C223</f>
        <v>0</v>
      </c>
      <c r="E223" s="53">
        <f>C223*B223/$B$6</f>
        <v>0</v>
      </c>
      <c r="F223" s="62">
        <f>1950*17.5</f>
        <v>34125</v>
      </c>
      <c r="G223" s="59">
        <f t="shared" si="34"/>
        <v>0</v>
      </c>
    </row>
    <row r="224" spans="1:7" ht="19.5" customHeight="1">
      <c r="A224" s="127" t="s">
        <v>301</v>
      </c>
      <c r="B224" s="72">
        <v>700</v>
      </c>
      <c r="C224" s="72">
        <v>0</v>
      </c>
      <c r="D224" s="55">
        <f>B224*C224</f>
        <v>0</v>
      </c>
      <c r="E224" s="53">
        <f>C224*B224/$B$6</f>
        <v>0</v>
      </c>
      <c r="F224" s="62">
        <f>3050*17.5</f>
        <v>53375</v>
      </c>
      <c r="G224" s="59">
        <f t="shared" si="34"/>
        <v>0</v>
      </c>
    </row>
    <row r="225" spans="1:7" ht="19.5" customHeight="1">
      <c r="A225" s="127" t="s">
        <v>302</v>
      </c>
      <c r="B225" s="72">
        <v>700</v>
      </c>
      <c r="C225" s="72">
        <v>0</v>
      </c>
      <c r="D225" s="55">
        <f>B225*C225</f>
        <v>0</v>
      </c>
      <c r="E225" s="53">
        <f>C225*B225/$B$6</f>
        <v>0</v>
      </c>
      <c r="F225" s="62">
        <f>3250*17.5</f>
        <v>56875</v>
      </c>
      <c r="G225" s="59">
        <f t="shared" si="34"/>
        <v>0</v>
      </c>
    </row>
    <row r="226" spans="1:7" ht="19.5" customHeight="1">
      <c r="A226" s="127" t="s">
        <v>303</v>
      </c>
      <c r="B226" s="72">
        <v>700</v>
      </c>
      <c r="C226" s="72">
        <v>0</v>
      </c>
      <c r="D226" s="55">
        <f>B226*C226</f>
        <v>0</v>
      </c>
      <c r="E226" s="53">
        <f>C226*B226/$B$6</f>
        <v>0</v>
      </c>
      <c r="F226" s="62">
        <f>4150*17.5</f>
        <v>72625</v>
      </c>
      <c r="G226" s="59">
        <f t="shared" si="34"/>
        <v>0</v>
      </c>
    </row>
    <row r="227" spans="1:7" ht="19.5" customHeight="1">
      <c r="A227" s="115" t="s">
        <v>304</v>
      </c>
      <c r="B227" s="72"/>
      <c r="C227" s="72"/>
      <c r="D227" s="55"/>
      <c r="E227" s="59"/>
      <c r="F227" s="62"/>
      <c r="G227" s="59"/>
    </row>
    <row r="228" spans="1:7" ht="19.5" customHeight="1">
      <c r="A228" s="127" t="s">
        <v>305</v>
      </c>
      <c r="B228" s="72">
        <v>700</v>
      </c>
      <c r="C228" s="72">
        <v>0</v>
      </c>
      <c r="D228" s="55">
        <f>B228*C228</f>
        <v>0</v>
      </c>
      <c r="E228" s="53">
        <f>C228*B228/$B$6</f>
        <v>0</v>
      </c>
      <c r="F228" s="62">
        <f>1350*17.5</f>
        <v>23625</v>
      </c>
      <c r="G228" s="59">
        <f>C228*F228</f>
        <v>0</v>
      </c>
    </row>
    <row r="229" spans="1:7" ht="19.5" customHeight="1">
      <c r="A229" s="74"/>
      <c r="B229" s="92" t="s">
        <v>224</v>
      </c>
      <c r="C229" s="93"/>
      <c r="D229" s="57">
        <f>SUM(D135:D228)</f>
        <v>0</v>
      </c>
      <c r="E229" s="86"/>
      <c r="F229" s="86"/>
      <c r="G229" s="86">
        <f>SUM(G135:G228)</f>
        <v>0</v>
      </c>
    </row>
    <row r="230" spans="1:7" ht="19.5" customHeight="1">
      <c r="A230" s="74"/>
      <c r="B230" s="92" t="s">
        <v>225</v>
      </c>
      <c r="C230" s="93"/>
      <c r="D230" s="58">
        <f>D229/B6</f>
        <v>0</v>
      </c>
      <c r="E230" s="86"/>
      <c r="F230" s="86"/>
      <c r="G230" s="83"/>
    </row>
    <row r="231" spans="1:8" ht="19.5" customHeight="1">
      <c r="A231" s="65" t="s">
        <v>8</v>
      </c>
      <c r="B231" s="48"/>
      <c r="C231" s="48"/>
      <c r="D231" s="48"/>
      <c r="E231" s="49"/>
      <c r="F231" s="49"/>
      <c r="G231" s="49"/>
      <c r="H231" s="128"/>
    </row>
    <row r="232" spans="1:8" s="54" customFormat="1" ht="19.5" customHeight="1">
      <c r="A232" s="102" t="s">
        <v>65</v>
      </c>
      <c r="B232" s="51">
        <v>330</v>
      </c>
      <c r="C232" s="51">
        <v>0</v>
      </c>
      <c r="D232" s="55">
        <f aca="true" t="shared" si="35" ref="D232:D242">B232*C232</f>
        <v>0</v>
      </c>
      <c r="E232" s="53">
        <f aca="true" t="shared" si="36" ref="E232:E242">C232*B232/$B$6</f>
        <v>0</v>
      </c>
      <c r="F232" s="53">
        <v>550</v>
      </c>
      <c r="G232" s="59">
        <f aca="true" t="shared" si="37" ref="G232:G242">C232*F232</f>
        <v>0</v>
      </c>
      <c r="H232" s="38"/>
    </row>
    <row r="233" spans="1:8" s="54" customFormat="1" ht="19.5" customHeight="1">
      <c r="A233" s="102" t="s">
        <v>66</v>
      </c>
      <c r="B233" s="51">
        <v>330</v>
      </c>
      <c r="C233" s="51">
        <v>0</v>
      </c>
      <c r="D233" s="55">
        <f t="shared" si="35"/>
        <v>0</v>
      </c>
      <c r="E233" s="53">
        <f t="shared" si="36"/>
        <v>0</v>
      </c>
      <c r="F233" s="53">
        <v>550</v>
      </c>
      <c r="G233" s="59">
        <f t="shared" si="37"/>
        <v>0</v>
      </c>
      <c r="H233" s="38"/>
    </row>
    <row r="234" spans="1:8" s="54" customFormat="1" ht="19.5" customHeight="1">
      <c r="A234" s="102" t="s">
        <v>65</v>
      </c>
      <c r="B234" s="51">
        <v>750</v>
      </c>
      <c r="C234" s="51">
        <v>0</v>
      </c>
      <c r="D234" s="55">
        <f aca="true" t="shared" si="38" ref="D234:D239">B234*C234</f>
        <v>0</v>
      </c>
      <c r="E234" s="53">
        <f t="shared" si="36"/>
        <v>0</v>
      </c>
      <c r="F234" s="53">
        <v>950</v>
      </c>
      <c r="G234" s="59">
        <f aca="true" t="shared" si="39" ref="G234:G239">C234*F234</f>
        <v>0</v>
      </c>
      <c r="H234" s="38"/>
    </row>
    <row r="235" spans="1:8" s="54" customFormat="1" ht="19.5" customHeight="1">
      <c r="A235" s="102" t="s">
        <v>66</v>
      </c>
      <c r="B235" s="51">
        <v>750</v>
      </c>
      <c r="C235" s="51">
        <v>0</v>
      </c>
      <c r="D235" s="55">
        <f t="shared" si="38"/>
        <v>0</v>
      </c>
      <c r="E235" s="53">
        <f t="shared" si="36"/>
        <v>0</v>
      </c>
      <c r="F235" s="53">
        <v>950</v>
      </c>
      <c r="G235" s="59">
        <f t="shared" si="39"/>
        <v>0</v>
      </c>
      <c r="H235" s="38"/>
    </row>
    <row r="236" spans="1:8" s="54" customFormat="1" ht="19.5" customHeight="1">
      <c r="A236" s="75" t="s">
        <v>386</v>
      </c>
      <c r="B236" s="51">
        <v>1000</v>
      </c>
      <c r="C236" s="51">
        <v>0</v>
      </c>
      <c r="D236" s="55">
        <f t="shared" si="38"/>
        <v>0</v>
      </c>
      <c r="E236" s="53">
        <f>C236*B236/$B$6</f>
        <v>0</v>
      </c>
      <c r="F236" s="53">
        <v>2500</v>
      </c>
      <c r="G236" s="59">
        <f t="shared" si="39"/>
        <v>0</v>
      </c>
      <c r="H236" s="38"/>
    </row>
    <row r="237" spans="1:8" s="54" customFormat="1" ht="19.5" customHeight="1">
      <c r="A237" s="75" t="s">
        <v>387</v>
      </c>
      <c r="B237" s="51">
        <v>1000</v>
      </c>
      <c r="C237" s="51">
        <v>0</v>
      </c>
      <c r="D237" s="55">
        <f t="shared" si="38"/>
        <v>0</v>
      </c>
      <c r="E237" s="53">
        <f>C237*B237/$B$6</f>
        <v>0</v>
      </c>
      <c r="F237" s="53">
        <v>2500</v>
      </c>
      <c r="G237" s="59">
        <f t="shared" si="39"/>
        <v>0</v>
      </c>
      <c r="H237" s="38"/>
    </row>
    <row r="238" spans="1:8" s="54" customFormat="1" ht="19.5" customHeight="1">
      <c r="A238" s="75" t="s">
        <v>306</v>
      </c>
      <c r="B238" s="51">
        <v>330</v>
      </c>
      <c r="C238" s="51">
        <v>0</v>
      </c>
      <c r="D238" s="55">
        <f t="shared" si="38"/>
        <v>0</v>
      </c>
      <c r="E238" s="53">
        <f t="shared" si="36"/>
        <v>0</v>
      </c>
      <c r="F238" s="53">
        <v>450</v>
      </c>
      <c r="G238" s="59">
        <f t="shared" si="39"/>
        <v>0</v>
      </c>
      <c r="H238" s="38"/>
    </row>
    <row r="239" spans="1:8" s="54" customFormat="1" ht="19.5" customHeight="1">
      <c r="A239" s="75" t="s">
        <v>307</v>
      </c>
      <c r="B239" s="51">
        <v>330</v>
      </c>
      <c r="C239" s="51">
        <v>0</v>
      </c>
      <c r="D239" s="55">
        <f t="shared" si="38"/>
        <v>0</v>
      </c>
      <c r="E239" s="53">
        <f t="shared" si="36"/>
        <v>0</v>
      </c>
      <c r="F239" s="53">
        <v>550</v>
      </c>
      <c r="G239" s="59">
        <f t="shared" si="39"/>
        <v>0</v>
      </c>
      <c r="H239" s="38"/>
    </row>
    <row r="240" spans="1:8" s="54" customFormat="1" ht="19.5" customHeight="1">
      <c r="A240" s="75" t="s">
        <v>68</v>
      </c>
      <c r="B240" s="51">
        <v>200</v>
      </c>
      <c r="C240" s="51">
        <v>0</v>
      </c>
      <c r="D240" s="55">
        <f t="shared" si="35"/>
        <v>0</v>
      </c>
      <c r="E240" s="53">
        <f t="shared" si="36"/>
        <v>0</v>
      </c>
      <c r="F240" s="53">
        <v>550</v>
      </c>
      <c r="G240" s="59">
        <f t="shared" si="37"/>
        <v>0</v>
      </c>
      <c r="H240" s="38"/>
    </row>
    <row r="241" spans="1:8" s="54" customFormat="1" ht="19.5" customHeight="1">
      <c r="A241" s="102" t="s">
        <v>67</v>
      </c>
      <c r="B241" s="51">
        <v>200</v>
      </c>
      <c r="C241" s="51">
        <v>0</v>
      </c>
      <c r="D241" s="55">
        <f t="shared" si="35"/>
        <v>0</v>
      </c>
      <c r="E241" s="53">
        <f t="shared" si="36"/>
        <v>0</v>
      </c>
      <c r="F241" s="53">
        <v>350</v>
      </c>
      <c r="G241" s="59">
        <f t="shared" si="37"/>
        <v>0</v>
      </c>
      <c r="H241" s="38"/>
    </row>
    <row r="242" spans="1:8" s="54" customFormat="1" ht="19.5" customHeight="1">
      <c r="A242" s="76" t="s">
        <v>259</v>
      </c>
      <c r="B242" s="51">
        <v>200</v>
      </c>
      <c r="C242" s="51">
        <v>0</v>
      </c>
      <c r="D242" s="55">
        <f t="shared" si="35"/>
        <v>0</v>
      </c>
      <c r="E242" s="53">
        <f t="shared" si="36"/>
        <v>0</v>
      </c>
      <c r="F242" s="53">
        <v>150</v>
      </c>
      <c r="G242" s="59">
        <f t="shared" si="37"/>
        <v>0</v>
      </c>
      <c r="H242" s="38"/>
    </row>
    <row r="243" spans="1:7" ht="19.5" customHeight="1">
      <c r="A243" s="77"/>
      <c r="B243" s="72"/>
      <c r="C243" s="72"/>
      <c r="D243" s="55"/>
      <c r="E243" s="59"/>
      <c r="F243" s="62"/>
      <c r="G243" s="59"/>
    </row>
    <row r="244" spans="1:7" ht="21.75" customHeight="1">
      <c r="A244" s="100"/>
      <c r="B244" s="82" t="s">
        <v>224</v>
      </c>
      <c r="C244" s="82"/>
      <c r="D244" s="57">
        <f>SUM(D232:D243)</f>
        <v>0</v>
      </c>
      <c r="E244" s="86"/>
      <c r="F244" s="86"/>
      <c r="G244" s="86">
        <f>SUM(G232:G243)</f>
        <v>0</v>
      </c>
    </row>
    <row r="245" spans="1:7" ht="19.5" customHeight="1">
      <c r="A245" s="100"/>
      <c r="B245" s="82" t="s">
        <v>226</v>
      </c>
      <c r="C245" s="82"/>
      <c r="D245" s="58">
        <f>D244/B6</f>
        <v>0</v>
      </c>
      <c r="E245" s="86"/>
      <c r="F245" s="86"/>
      <c r="G245" s="86"/>
    </row>
    <row r="246" spans="1:7" ht="15">
      <c r="A246" s="103"/>
      <c r="B246" s="78"/>
      <c r="C246" s="78"/>
      <c r="D246" s="78"/>
      <c r="E246" s="140"/>
      <c r="F246" s="141" t="s">
        <v>379</v>
      </c>
      <c r="G246" s="140">
        <f>G244+G229+G132</f>
        <v>0</v>
      </c>
    </row>
    <row r="247" spans="1:7" ht="15">
      <c r="A247" s="103"/>
      <c r="B247" s="78"/>
      <c r="C247" s="142"/>
      <c r="D247" s="142"/>
      <c r="E247" s="143"/>
      <c r="F247" s="144" t="s">
        <v>380</v>
      </c>
      <c r="G247" s="143">
        <f>G246-G246*0.3</f>
        <v>0</v>
      </c>
    </row>
    <row r="248" spans="1:7" ht="19.5" customHeight="1">
      <c r="A248" s="103"/>
      <c r="B248" s="78"/>
      <c r="C248" s="78"/>
      <c r="D248" s="78"/>
      <c r="E248" s="79"/>
      <c r="F248" s="79"/>
      <c r="G248" s="79"/>
    </row>
    <row r="249" spans="1:5" ht="19.5" customHeight="1">
      <c r="A249" s="130" t="s">
        <v>309</v>
      </c>
      <c r="B249" s="131"/>
      <c r="C249" s="131"/>
      <c r="D249" s="131"/>
      <c r="E249" s="131"/>
    </row>
    <row r="250" spans="1:7" ht="48.75" customHeight="1">
      <c r="A250" s="104" t="s">
        <v>393</v>
      </c>
      <c r="B250" s="132">
        <v>150000</v>
      </c>
      <c r="C250" s="133">
        <v>0</v>
      </c>
      <c r="D250" s="132">
        <f aca="true" t="shared" si="40" ref="D250:D257">C250*B250</f>
        <v>0</v>
      </c>
      <c r="F250" s="38"/>
      <c r="G250" s="38"/>
    </row>
    <row r="251" spans="1:7" ht="15">
      <c r="A251" s="104" t="s">
        <v>315</v>
      </c>
      <c r="B251" s="132">
        <v>250000</v>
      </c>
      <c r="C251" s="133">
        <v>0</v>
      </c>
      <c r="D251" s="132">
        <f t="shared" si="40"/>
        <v>0</v>
      </c>
      <c r="F251" s="38"/>
      <c r="G251" s="38"/>
    </row>
    <row r="252" spans="1:4" ht="36" customHeight="1">
      <c r="A252" s="104" t="s">
        <v>390</v>
      </c>
      <c r="B252" s="132">
        <v>100000</v>
      </c>
      <c r="C252" s="133">
        <v>0</v>
      </c>
      <c r="D252" s="132">
        <f t="shared" si="40"/>
        <v>0</v>
      </c>
    </row>
    <row r="253" spans="1:4" ht="19.5" customHeight="1">
      <c r="A253" s="104" t="s">
        <v>388</v>
      </c>
      <c r="B253" s="132">
        <v>0</v>
      </c>
      <c r="C253" s="133">
        <v>0</v>
      </c>
      <c r="D253" s="132">
        <f>C253*B253</f>
        <v>0</v>
      </c>
    </row>
    <row r="254" spans="1:4" ht="19.5" customHeight="1">
      <c r="A254" s="104" t="s">
        <v>392</v>
      </c>
      <c r="B254" s="132">
        <v>30000</v>
      </c>
      <c r="C254" s="133">
        <v>0</v>
      </c>
      <c r="D254" s="132">
        <f>C254*B254</f>
        <v>0</v>
      </c>
    </row>
    <row r="255" spans="1:4" ht="19.5" customHeight="1">
      <c r="A255" s="104" t="s">
        <v>384</v>
      </c>
      <c r="B255" s="132">
        <v>50000</v>
      </c>
      <c r="C255" s="133">
        <v>0</v>
      </c>
      <c r="D255" s="132">
        <f t="shared" si="40"/>
        <v>0</v>
      </c>
    </row>
    <row r="256" spans="1:4" ht="19.5" customHeight="1">
      <c r="A256" s="104" t="s">
        <v>310</v>
      </c>
      <c r="B256" s="132">
        <v>100000</v>
      </c>
      <c r="C256" s="133">
        <v>0</v>
      </c>
      <c r="D256" s="132">
        <f t="shared" si="40"/>
        <v>0</v>
      </c>
    </row>
    <row r="257" spans="1:4" ht="30" customHeight="1">
      <c r="A257" s="104" t="s">
        <v>311</v>
      </c>
      <c r="B257" s="132">
        <v>30000</v>
      </c>
      <c r="C257" s="133">
        <v>0</v>
      </c>
      <c r="D257" s="132">
        <f t="shared" si="40"/>
        <v>0</v>
      </c>
    </row>
    <row r="258" spans="1:5" ht="15">
      <c r="A258" s="65" t="s">
        <v>381</v>
      </c>
      <c r="B258" s="132"/>
      <c r="C258" s="133"/>
      <c r="D258" s="132"/>
      <c r="E258" s="145"/>
    </row>
    <row r="259" spans="1:4" ht="30.75">
      <c r="A259" s="104" t="s">
        <v>382</v>
      </c>
      <c r="B259" s="132">
        <v>4500</v>
      </c>
      <c r="C259" s="133">
        <v>0</v>
      </c>
      <c r="D259" s="132">
        <f>C259*B259</f>
        <v>0</v>
      </c>
    </row>
    <row r="260" spans="1:4" ht="33" customHeight="1">
      <c r="A260" s="102" t="s">
        <v>383</v>
      </c>
      <c r="B260" s="132">
        <v>5500</v>
      </c>
      <c r="C260" s="133">
        <v>0</v>
      </c>
      <c r="D260" s="132">
        <f>C260*B260</f>
        <v>0</v>
      </c>
    </row>
    <row r="261" ht="33" customHeight="1">
      <c r="A261" s="104" t="s">
        <v>314</v>
      </c>
    </row>
    <row r="262" spans="2:4" ht="19.5" customHeight="1">
      <c r="B262" s="134" t="s">
        <v>312</v>
      </c>
      <c r="D262" s="132">
        <f>SUM(D250:D261)</f>
        <v>0</v>
      </c>
    </row>
  </sheetData>
  <sheetProtection/>
  <mergeCells count="3">
    <mergeCell ref="B1:C1"/>
    <mergeCell ref="D1:E1"/>
    <mergeCell ref="B2:E2"/>
  </mergeCells>
  <hyperlinks>
    <hyperlink ref="D1" r:id="rId1" display="banket@flava-event.com"/>
    <hyperlink ref="B2" r:id="rId2" display="https://drive.google.com/drive/folders/1FNgRs3sGtlhYN4DG2atshigdLMagjrgE"/>
  </hyperlinks>
  <printOptions/>
  <pageMargins left="0.25" right="0.25" top="0.75" bottom="0.75" header="0.3" footer="0.3"/>
  <pageSetup fitToWidth="0" fitToHeight="1" horizontalDpi="600" verticalDpi="600" orientation="landscape" paperSize="9" scale="1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">
      <selection activeCell="B17" sqref="B17"/>
    </sheetView>
  </sheetViews>
  <sheetFormatPr defaultColWidth="9.140625" defaultRowHeight="30" customHeight="1"/>
  <cols>
    <col min="1" max="1" width="96.140625" style="0" customWidth="1"/>
    <col min="2" max="2" width="24.7109375" style="0" customWidth="1"/>
  </cols>
  <sheetData>
    <row r="1" spans="1:4" ht="30" customHeight="1">
      <c r="A1" s="157" t="s">
        <v>74</v>
      </c>
      <c r="B1" s="157"/>
      <c r="C1" s="157"/>
      <c r="D1" s="1"/>
    </row>
    <row r="2" spans="1:4" ht="30" customHeight="1">
      <c r="A2" s="158" t="s">
        <v>75</v>
      </c>
      <c r="B2" s="159"/>
      <c r="C2" s="159"/>
      <c r="D2" s="1"/>
    </row>
    <row r="3" spans="1:4" ht="30" customHeight="1">
      <c r="A3" s="158" t="s">
        <v>76</v>
      </c>
      <c r="B3" s="159"/>
      <c r="C3" s="159"/>
      <c r="D3" s="1"/>
    </row>
    <row r="4" spans="1:4" ht="30" customHeight="1">
      <c r="A4" s="4" t="s">
        <v>77</v>
      </c>
      <c r="B4" s="5" t="s">
        <v>78</v>
      </c>
      <c r="C4" s="6" t="s">
        <v>79</v>
      </c>
      <c r="D4" s="1"/>
    </row>
    <row r="5" spans="1:4" ht="30" customHeight="1">
      <c r="A5" s="155" t="s">
        <v>80</v>
      </c>
      <c r="B5" s="156"/>
      <c r="C5" s="156"/>
      <c r="D5" s="1"/>
    </row>
    <row r="6" spans="1:4" ht="30" customHeight="1">
      <c r="A6" s="7" t="s">
        <v>81</v>
      </c>
      <c r="B6" s="11" t="s">
        <v>82</v>
      </c>
      <c r="C6" s="8">
        <v>4</v>
      </c>
      <c r="D6" s="1"/>
    </row>
    <row r="7" spans="1:4" ht="30" customHeight="1">
      <c r="A7" s="7" t="s">
        <v>83</v>
      </c>
      <c r="B7" s="11" t="s">
        <v>84</v>
      </c>
      <c r="C7" s="8">
        <v>2</v>
      </c>
      <c r="D7" s="2" t="s">
        <v>85</v>
      </c>
    </row>
    <row r="8" spans="1:4" ht="30" customHeight="1">
      <c r="A8" s="9" t="s">
        <v>86</v>
      </c>
      <c r="B8" s="11" t="s">
        <v>87</v>
      </c>
      <c r="C8" s="10">
        <v>4</v>
      </c>
      <c r="D8" s="1"/>
    </row>
    <row r="9" spans="1:4" ht="30" customHeight="1">
      <c r="A9" s="9" t="s">
        <v>88</v>
      </c>
      <c r="B9" s="11" t="s">
        <v>89</v>
      </c>
      <c r="C9" s="10">
        <v>2</v>
      </c>
      <c r="D9" s="1"/>
    </row>
    <row r="10" spans="1:4" ht="30" customHeight="1">
      <c r="A10" s="7" t="s">
        <v>90</v>
      </c>
      <c r="B10" s="11" t="s">
        <v>91</v>
      </c>
      <c r="C10" s="8">
        <v>3</v>
      </c>
      <c r="D10" s="1"/>
    </row>
    <row r="11" spans="1:4" ht="30" customHeight="1">
      <c r="A11" s="7" t="s">
        <v>90</v>
      </c>
      <c r="B11" s="11" t="s">
        <v>92</v>
      </c>
      <c r="C11" s="8">
        <v>2</v>
      </c>
      <c r="D11" s="1"/>
    </row>
    <row r="12" spans="1:4" ht="30" customHeight="1">
      <c r="A12" s="7" t="s">
        <v>93</v>
      </c>
      <c r="B12" s="11" t="s">
        <v>94</v>
      </c>
      <c r="C12" s="8">
        <v>1</v>
      </c>
      <c r="D12" s="1"/>
    </row>
    <row r="13" spans="1:4" ht="30" customHeight="1">
      <c r="A13" s="7" t="s">
        <v>95</v>
      </c>
      <c r="B13" s="11" t="s">
        <v>96</v>
      </c>
      <c r="C13" s="10">
        <v>1</v>
      </c>
      <c r="D13" s="1"/>
    </row>
    <row r="14" spans="1:4" ht="30" customHeight="1">
      <c r="A14" s="7" t="s">
        <v>95</v>
      </c>
      <c r="B14" s="11" t="s">
        <v>97</v>
      </c>
      <c r="C14" s="10">
        <v>1</v>
      </c>
      <c r="D14" s="1"/>
    </row>
    <row r="15" spans="1:4" ht="30" customHeight="1">
      <c r="A15" s="13" t="s">
        <v>98</v>
      </c>
      <c r="B15" s="12"/>
      <c r="C15" s="12"/>
      <c r="D15" s="1"/>
    </row>
    <row r="16" spans="1:4" ht="30" customHeight="1">
      <c r="A16" s="7" t="s">
        <v>99</v>
      </c>
      <c r="B16" s="11" t="s">
        <v>100</v>
      </c>
      <c r="C16" s="10">
        <v>2</v>
      </c>
      <c r="D16" s="2" t="s">
        <v>101</v>
      </c>
    </row>
    <row r="17" spans="1:4" ht="30" customHeight="1">
      <c r="A17" s="7" t="s">
        <v>102</v>
      </c>
      <c r="B17" s="11" t="s">
        <v>103</v>
      </c>
      <c r="C17" s="8">
        <v>14</v>
      </c>
      <c r="D17" s="1"/>
    </row>
    <row r="18" spans="1:4" ht="30" customHeight="1">
      <c r="A18" s="7" t="s">
        <v>104</v>
      </c>
      <c r="B18" s="11" t="s">
        <v>105</v>
      </c>
      <c r="C18" s="8">
        <v>2</v>
      </c>
      <c r="D18" s="1"/>
    </row>
    <row r="19" spans="1:4" ht="30" customHeight="1">
      <c r="A19" s="7" t="s">
        <v>106</v>
      </c>
      <c r="B19" s="11" t="s">
        <v>107</v>
      </c>
      <c r="C19" s="8">
        <v>2</v>
      </c>
      <c r="D19" s="1"/>
    </row>
    <row r="20" spans="1:4" ht="30" customHeight="1">
      <c r="A20" s="7" t="s">
        <v>108</v>
      </c>
      <c r="B20" s="11" t="s">
        <v>109</v>
      </c>
      <c r="C20" s="8">
        <v>1</v>
      </c>
      <c r="D20" s="154" t="s">
        <v>110</v>
      </c>
    </row>
    <row r="21" spans="1:4" ht="30" customHeight="1">
      <c r="A21" s="7" t="s">
        <v>104</v>
      </c>
      <c r="B21" s="11" t="s">
        <v>105</v>
      </c>
      <c r="C21" s="8">
        <v>2</v>
      </c>
      <c r="D21" s="154"/>
    </row>
    <row r="22" spans="1:4" ht="30" customHeight="1">
      <c r="A22" s="7"/>
      <c r="B22" s="11"/>
      <c r="C22" s="8"/>
      <c r="D22" s="1"/>
    </row>
    <row r="23" spans="1:4" ht="30" customHeight="1">
      <c r="A23" s="7" t="s">
        <v>111</v>
      </c>
      <c r="B23" s="11" t="s">
        <v>112</v>
      </c>
      <c r="C23" s="8">
        <v>2</v>
      </c>
      <c r="D23" s="154" t="s">
        <v>113</v>
      </c>
    </row>
    <row r="24" spans="1:4" ht="30" customHeight="1">
      <c r="A24" s="7" t="s">
        <v>114</v>
      </c>
      <c r="B24" s="11" t="s">
        <v>115</v>
      </c>
      <c r="C24" s="8">
        <v>2</v>
      </c>
      <c r="D24" s="154"/>
    </row>
    <row r="25" spans="1:4" ht="30" customHeight="1">
      <c r="A25" s="7" t="s">
        <v>116</v>
      </c>
      <c r="B25" s="11" t="s">
        <v>117</v>
      </c>
      <c r="C25" s="8">
        <v>1</v>
      </c>
      <c r="D25" s="154"/>
    </row>
    <row r="26" spans="1:4" ht="30" customHeight="1">
      <c r="A26" s="7" t="s">
        <v>118</v>
      </c>
      <c r="B26" s="11" t="s">
        <v>119</v>
      </c>
      <c r="C26" s="8">
        <v>1</v>
      </c>
      <c r="D26" s="154"/>
    </row>
    <row r="27" spans="1:4" ht="30" customHeight="1">
      <c r="A27" s="155" t="s">
        <v>120</v>
      </c>
      <c r="B27" s="156"/>
      <c r="C27" s="156"/>
      <c r="D27" s="1"/>
    </row>
    <row r="28" spans="1:4" ht="30" customHeight="1">
      <c r="A28" s="7" t="s">
        <v>121</v>
      </c>
      <c r="B28" s="11" t="s">
        <v>122</v>
      </c>
      <c r="C28" s="8">
        <v>11</v>
      </c>
      <c r="D28" s="1"/>
    </row>
    <row r="29" spans="1:4" ht="30" customHeight="1">
      <c r="A29" s="7" t="s">
        <v>123</v>
      </c>
      <c r="B29" s="11" t="s">
        <v>124</v>
      </c>
      <c r="C29" s="8">
        <v>7</v>
      </c>
      <c r="D29" s="1"/>
    </row>
    <row r="30" spans="1:4" ht="30" customHeight="1">
      <c r="A30" s="7" t="s">
        <v>125</v>
      </c>
      <c r="B30" s="11" t="s">
        <v>126</v>
      </c>
      <c r="C30" s="8">
        <v>10</v>
      </c>
      <c r="D30" s="1"/>
    </row>
    <row r="31" spans="1:4" ht="30" customHeight="1">
      <c r="A31" s="7" t="s">
        <v>127</v>
      </c>
      <c r="B31" s="11" t="s">
        <v>128</v>
      </c>
      <c r="C31" s="8">
        <v>10</v>
      </c>
      <c r="D31" s="1"/>
    </row>
    <row r="32" spans="1:4" ht="30" customHeight="1">
      <c r="A32" s="7" t="s">
        <v>129</v>
      </c>
      <c r="B32" s="11" t="s">
        <v>130</v>
      </c>
      <c r="C32" s="8">
        <v>4</v>
      </c>
      <c r="D32" s="1"/>
    </row>
    <row r="33" spans="1:4" ht="30" customHeight="1">
      <c r="A33" s="13" t="s">
        <v>131</v>
      </c>
      <c r="B33" s="14"/>
      <c r="C33" s="14"/>
      <c r="D33" s="1"/>
    </row>
    <row r="34" spans="1:4" ht="30" customHeight="1">
      <c r="A34" s="7" t="s">
        <v>132</v>
      </c>
      <c r="B34" s="11" t="s">
        <v>133</v>
      </c>
      <c r="C34" s="8">
        <v>1</v>
      </c>
      <c r="D34" s="1"/>
    </row>
    <row r="35" spans="1:4" ht="30" customHeight="1">
      <c r="A35" s="7" t="s">
        <v>134</v>
      </c>
      <c r="B35" s="11" t="s">
        <v>135</v>
      </c>
      <c r="C35" s="8">
        <v>3</v>
      </c>
      <c r="D35" s="3"/>
    </row>
    <row r="36" spans="1:4" ht="30" customHeight="1">
      <c r="A36" s="15" t="s">
        <v>136</v>
      </c>
      <c r="B36" s="16"/>
      <c r="C36" s="16"/>
      <c r="D36" s="1"/>
    </row>
    <row r="37" spans="1:4" ht="30" customHeight="1">
      <c r="A37" s="9" t="s">
        <v>137</v>
      </c>
      <c r="B37" s="11" t="s">
        <v>138</v>
      </c>
      <c r="C37" s="10">
        <v>1</v>
      </c>
      <c r="D37" s="1"/>
    </row>
    <row r="38" spans="1:4" ht="30" customHeight="1">
      <c r="A38" s="9" t="s">
        <v>139</v>
      </c>
      <c r="B38" s="11" t="s">
        <v>140</v>
      </c>
      <c r="C38" s="10">
        <v>1</v>
      </c>
      <c r="D38" s="1"/>
    </row>
    <row r="39" spans="1:4" ht="30" customHeight="1">
      <c r="A39" s="7" t="s">
        <v>141</v>
      </c>
      <c r="B39" s="11" t="s">
        <v>142</v>
      </c>
      <c r="C39" s="10">
        <v>1</v>
      </c>
      <c r="D39" s="1"/>
    </row>
    <row r="40" spans="1:4" ht="30" customHeight="1">
      <c r="A40" s="7" t="s">
        <v>143</v>
      </c>
      <c r="B40" s="11" t="s">
        <v>144</v>
      </c>
      <c r="C40" s="10">
        <v>1</v>
      </c>
      <c r="D40" s="1"/>
    </row>
    <row r="41" spans="1:4" ht="30" customHeight="1">
      <c r="A41" s="7" t="s">
        <v>145</v>
      </c>
      <c r="B41" s="11" t="s">
        <v>146</v>
      </c>
      <c r="C41" s="8">
        <v>2</v>
      </c>
      <c r="D41" s="1"/>
    </row>
    <row r="42" spans="1:4" ht="30" customHeight="1">
      <c r="A42" s="9"/>
      <c r="B42" s="11"/>
      <c r="C42" s="10"/>
      <c r="D42" s="1"/>
    </row>
    <row r="43" spans="1:4" ht="30" customHeight="1">
      <c r="A43" s="9" t="s">
        <v>147</v>
      </c>
      <c r="B43" s="11" t="s">
        <v>148</v>
      </c>
      <c r="C43" s="10">
        <v>1</v>
      </c>
      <c r="D43" s="2"/>
    </row>
    <row r="44" spans="1:4" ht="30" customHeight="1">
      <c r="A44" s="9" t="s">
        <v>149</v>
      </c>
      <c r="B44" s="11" t="s">
        <v>150</v>
      </c>
      <c r="C44" s="10">
        <v>4</v>
      </c>
      <c r="D44" s="2"/>
    </row>
  </sheetData>
  <sheetProtection/>
  <mergeCells count="7">
    <mergeCell ref="D20:D21"/>
    <mergeCell ref="D23:D26"/>
    <mergeCell ref="A5:C5"/>
    <mergeCell ref="A27:C27"/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4.8515625" style="37" customWidth="1"/>
    <col min="2" max="2" width="19.57421875" style="37" customWidth="1"/>
    <col min="3" max="3" width="7.7109375" style="31" customWidth="1"/>
    <col min="4" max="16384" width="9.00390625" style="17" customWidth="1"/>
  </cols>
  <sheetData>
    <row r="1" spans="1:3" ht="21.75">
      <c r="A1" s="157" t="s">
        <v>156</v>
      </c>
      <c r="B1" s="157"/>
      <c r="C1" s="157"/>
    </row>
    <row r="2" spans="1:3" ht="45.75" customHeight="1">
      <c r="A2" s="158" t="s">
        <v>157</v>
      </c>
      <c r="B2" s="159"/>
      <c r="C2" s="159"/>
    </row>
    <row r="3" spans="1:3" ht="21.75" customHeight="1">
      <c r="A3" s="158" t="s">
        <v>156</v>
      </c>
      <c r="B3" s="159"/>
      <c r="C3" s="159"/>
    </row>
    <row r="4" spans="1:3" ht="12.75">
      <c r="A4" s="4" t="s">
        <v>77</v>
      </c>
      <c r="B4" s="18" t="s">
        <v>78</v>
      </c>
      <c r="C4" s="19" t="s">
        <v>79</v>
      </c>
    </row>
    <row r="5" spans="1:3" ht="12.75">
      <c r="A5" s="160"/>
      <c r="B5" s="161"/>
      <c r="C5" s="161"/>
    </row>
    <row r="6" spans="1:3" ht="26.25">
      <c r="A6" s="20" t="s">
        <v>158</v>
      </c>
      <c r="B6" s="21" t="s">
        <v>159</v>
      </c>
      <c r="C6" s="22">
        <v>22</v>
      </c>
    </row>
    <row r="7" spans="1:3" ht="39">
      <c r="A7" s="20" t="s">
        <v>160</v>
      </c>
      <c r="B7" s="21" t="s">
        <v>161</v>
      </c>
      <c r="C7" s="22">
        <v>8</v>
      </c>
    </row>
    <row r="8" spans="1:4" ht="12.75">
      <c r="A8" s="23" t="s">
        <v>162</v>
      </c>
      <c r="B8" s="21" t="s">
        <v>163</v>
      </c>
      <c r="C8" s="24">
        <v>4</v>
      </c>
      <c r="D8" s="25" t="s">
        <v>164</v>
      </c>
    </row>
    <row r="9" spans="1:3" ht="12.75">
      <c r="A9" s="26" t="s">
        <v>165</v>
      </c>
      <c r="B9" s="21" t="s">
        <v>166</v>
      </c>
      <c r="C9" s="24">
        <v>4</v>
      </c>
    </row>
    <row r="10" spans="1:3" ht="26.25">
      <c r="A10" s="20" t="s">
        <v>167</v>
      </c>
      <c r="B10" s="21" t="s">
        <v>168</v>
      </c>
      <c r="C10" s="22">
        <v>8</v>
      </c>
    </row>
    <row r="11" spans="1:4" ht="12.75">
      <c r="A11" s="27" t="s">
        <v>169</v>
      </c>
      <c r="B11" s="21" t="s">
        <v>170</v>
      </c>
      <c r="C11" s="22">
        <v>1</v>
      </c>
      <c r="D11" s="25" t="s">
        <v>164</v>
      </c>
    </row>
    <row r="12" spans="1:3" ht="12.75">
      <c r="A12" s="20" t="s">
        <v>171</v>
      </c>
      <c r="B12" s="21"/>
      <c r="C12" s="22">
        <v>38</v>
      </c>
    </row>
    <row r="13" spans="1:3" ht="12.75">
      <c r="A13" s="20" t="s">
        <v>172</v>
      </c>
      <c r="B13" s="21"/>
      <c r="C13" s="24">
        <v>48</v>
      </c>
    </row>
    <row r="14" spans="1:3" ht="12.75">
      <c r="A14" s="20" t="s">
        <v>173</v>
      </c>
      <c r="B14" s="21"/>
      <c r="C14" s="24">
        <v>1</v>
      </c>
    </row>
    <row r="15" spans="1:3" ht="12.75" customHeight="1">
      <c r="A15" s="28" t="s">
        <v>174</v>
      </c>
      <c r="B15" s="29"/>
      <c r="C15" s="29"/>
    </row>
    <row r="16" spans="1:3" ht="12.75">
      <c r="A16" s="20" t="s">
        <v>175</v>
      </c>
      <c r="B16" s="21" t="s">
        <v>176</v>
      </c>
      <c r="C16" s="24">
        <v>4</v>
      </c>
    </row>
    <row r="17" spans="1:3" ht="12.75">
      <c r="A17" s="20" t="s">
        <v>169</v>
      </c>
      <c r="B17" s="21" t="s">
        <v>170</v>
      </c>
      <c r="C17" s="22">
        <v>1</v>
      </c>
    </row>
    <row r="18" spans="1:3" ht="26.25">
      <c r="A18" s="20" t="s">
        <v>177</v>
      </c>
      <c r="B18" s="21" t="s">
        <v>178</v>
      </c>
      <c r="C18" s="22">
        <v>4</v>
      </c>
    </row>
    <row r="19" spans="1:3" ht="26.25">
      <c r="A19" s="20" t="s">
        <v>179</v>
      </c>
      <c r="B19" s="21" t="s">
        <v>180</v>
      </c>
      <c r="C19" s="22">
        <v>16</v>
      </c>
    </row>
    <row r="20" spans="1:4" ht="12.75">
      <c r="A20" s="20" t="s">
        <v>181</v>
      </c>
      <c r="B20" s="21"/>
      <c r="C20" s="22">
        <v>1</v>
      </c>
      <c r="D20" s="162" t="s">
        <v>164</v>
      </c>
    </row>
    <row r="21" spans="1:4" ht="26.25">
      <c r="A21" s="27" t="s">
        <v>182</v>
      </c>
      <c r="B21" s="21" t="s">
        <v>183</v>
      </c>
      <c r="C21" s="22">
        <v>24</v>
      </c>
      <c r="D21" s="163"/>
    </row>
    <row r="22" spans="1:3" ht="12.75">
      <c r="A22" s="20"/>
      <c r="B22" s="21"/>
      <c r="C22" s="22"/>
    </row>
    <row r="23" spans="1:4" ht="12.75">
      <c r="A23" s="20"/>
      <c r="B23" s="21"/>
      <c r="C23" s="22"/>
      <c r="D23" s="163"/>
    </row>
    <row r="24" spans="1:4" ht="12.75">
      <c r="A24" s="20"/>
      <c r="B24" s="21"/>
      <c r="C24" s="22"/>
      <c r="D24" s="163"/>
    </row>
    <row r="25" spans="1:3" ht="12.75">
      <c r="A25" s="160" t="s">
        <v>184</v>
      </c>
      <c r="B25" s="161"/>
      <c r="C25" s="161"/>
    </row>
    <row r="26" spans="1:3" ht="26.25">
      <c r="A26" s="20" t="s">
        <v>185</v>
      </c>
      <c r="B26" s="21"/>
      <c r="C26" s="22">
        <v>2</v>
      </c>
    </row>
    <row r="27" spans="1:3" ht="12.75">
      <c r="A27" s="20" t="s">
        <v>186</v>
      </c>
      <c r="B27" s="21" t="s">
        <v>187</v>
      </c>
      <c r="C27" s="22">
        <v>1</v>
      </c>
    </row>
    <row r="28" spans="1:3" ht="12.75">
      <c r="A28" s="20" t="s">
        <v>188</v>
      </c>
      <c r="B28" s="21"/>
      <c r="C28" s="22">
        <v>1</v>
      </c>
    </row>
    <row r="29" spans="1:3" ht="12.75">
      <c r="A29" s="20" t="s">
        <v>189</v>
      </c>
      <c r="B29" s="21"/>
      <c r="C29" s="22">
        <v>3</v>
      </c>
    </row>
    <row r="30" spans="1:3" ht="12.75">
      <c r="A30" s="20" t="s">
        <v>190</v>
      </c>
      <c r="B30" s="21"/>
      <c r="C30" s="22">
        <v>1</v>
      </c>
    </row>
    <row r="31" spans="1:3" ht="12.75">
      <c r="A31" s="28"/>
      <c r="B31" s="30"/>
      <c r="C31" s="30"/>
    </row>
    <row r="32" spans="1:3" ht="12.75">
      <c r="A32" s="20"/>
      <c r="B32" s="21"/>
      <c r="C32" s="22"/>
    </row>
    <row r="33" spans="1:4" ht="12.75">
      <c r="A33" s="20"/>
      <c r="B33" s="21"/>
      <c r="C33" s="22"/>
      <c r="D33" s="31"/>
    </row>
    <row r="34" spans="1:3" ht="12.75">
      <c r="A34" s="32" t="s">
        <v>191</v>
      </c>
      <c r="B34" s="33"/>
      <c r="C34" s="33"/>
    </row>
    <row r="35" spans="1:3" ht="12.75">
      <c r="A35" s="26" t="s">
        <v>192</v>
      </c>
      <c r="B35" s="21"/>
      <c r="C35" s="24">
        <v>4</v>
      </c>
    </row>
    <row r="36" spans="1:4" ht="12.75">
      <c r="A36" s="23" t="s">
        <v>193</v>
      </c>
      <c r="B36" s="21"/>
      <c r="C36" s="24">
        <v>2</v>
      </c>
      <c r="D36" s="25" t="s">
        <v>164</v>
      </c>
    </row>
    <row r="37" spans="1:3" ht="12.75">
      <c r="A37" s="20" t="s">
        <v>194</v>
      </c>
      <c r="B37" s="21"/>
      <c r="C37" s="24"/>
    </row>
    <row r="38" spans="1:3" ht="12.75">
      <c r="A38" s="34" t="s">
        <v>195</v>
      </c>
      <c r="B38" s="21"/>
      <c r="C38" s="24"/>
    </row>
    <row r="39" spans="1:3" ht="12.75">
      <c r="A39" s="20" t="s">
        <v>196</v>
      </c>
      <c r="B39" s="21"/>
      <c r="C39" s="22">
        <v>2</v>
      </c>
    </row>
    <row r="40" spans="1:3" ht="12.75">
      <c r="A40" s="26" t="s">
        <v>197</v>
      </c>
      <c r="B40" s="21"/>
      <c r="C40" s="24">
        <v>130</v>
      </c>
    </row>
    <row r="41" spans="1:3" s="36" customFormat="1" ht="12.75">
      <c r="A41" s="26" t="s">
        <v>198</v>
      </c>
      <c r="B41" s="11"/>
      <c r="C41" s="35">
        <v>1</v>
      </c>
    </row>
    <row r="42" spans="1:3" s="36" customFormat="1" ht="12.75">
      <c r="A42" s="9"/>
      <c r="B42" s="11"/>
      <c r="C42" s="35"/>
    </row>
  </sheetData>
  <sheetProtection/>
  <mergeCells count="7">
    <mergeCell ref="A25:C25"/>
    <mergeCell ref="A1:C1"/>
    <mergeCell ref="A2:C2"/>
    <mergeCell ref="A3:C3"/>
    <mergeCell ref="A5:C5"/>
    <mergeCell ref="D20:D21"/>
    <mergeCell ref="D23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2" ht="12.75">
      <c r="A2" t="s">
        <v>316</v>
      </c>
    </row>
    <row r="3" ht="12.75">
      <c r="A3" s="135" t="s">
        <v>317</v>
      </c>
    </row>
    <row r="4" ht="12.75">
      <c r="C4" s="136" t="s">
        <v>318</v>
      </c>
    </row>
    <row r="5" ht="12.75">
      <c r="A5" t="s">
        <v>319</v>
      </c>
    </row>
    <row r="6" ht="12.75">
      <c r="A6" t="s">
        <v>320</v>
      </c>
    </row>
    <row r="7" ht="12.75">
      <c r="A7" t="s">
        <v>321</v>
      </c>
    </row>
    <row r="8" ht="12.75">
      <c r="A8" t="s">
        <v>322</v>
      </c>
    </row>
    <row r="9" ht="12.75">
      <c r="A9" t="s">
        <v>323</v>
      </c>
    </row>
    <row r="10" ht="12.75">
      <c r="A10" t="s">
        <v>324</v>
      </c>
    </row>
    <row r="11" ht="12.75">
      <c r="A11" t="s">
        <v>325</v>
      </c>
    </row>
    <row r="12" ht="12.75">
      <c r="A12" t="s">
        <v>326</v>
      </c>
    </row>
    <row r="13" ht="12.75">
      <c r="A13" t="s">
        <v>327</v>
      </c>
    </row>
    <row r="14" ht="12.75">
      <c r="A14" t="s">
        <v>328</v>
      </c>
    </row>
    <row r="15" ht="12.75">
      <c r="A15" t="s">
        <v>329</v>
      </c>
    </row>
    <row r="16" ht="12.75">
      <c r="A16" t="s">
        <v>330</v>
      </c>
    </row>
    <row r="17" ht="12.75">
      <c r="A17" t="s">
        <v>331</v>
      </c>
    </row>
    <row r="19" ht="12.75">
      <c r="A19" t="s">
        <v>332</v>
      </c>
    </row>
    <row r="20" ht="12.75">
      <c r="A20" t="s">
        <v>333</v>
      </c>
    </row>
    <row r="21" ht="12.75">
      <c r="A21" t="s">
        <v>334</v>
      </c>
    </row>
    <row r="22" ht="12.75">
      <c r="A22" t="s">
        <v>335</v>
      </c>
    </row>
    <row r="23" ht="12.75">
      <c r="A23" t="s">
        <v>336</v>
      </c>
    </row>
    <row r="24" ht="12.75">
      <c r="A24" t="s">
        <v>337</v>
      </c>
    </row>
    <row r="25" ht="12.75">
      <c r="A25" t="s">
        <v>338</v>
      </c>
    </row>
    <row r="26" ht="12.75">
      <c r="A26" t="s">
        <v>339</v>
      </c>
    </row>
    <row r="27" ht="12.75">
      <c r="A27" t="s">
        <v>340</v>
      </c>
    </row>
    <row r="28" ht="12.75">
      <c r="A28" t="s">
        <v>341</v>
      </c>
    </row>
    <row r="29" ht="12.75">
      <c r="A29" t="s">
        <v>342</v>
      </c>
    </row>
    <row r="30" ht="12.75">
      <c r="A30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HOSTESS</dc:creator>
  <cp:keywords/>
  <dc:description/>
  <cp:lastModifiedBy>Компьютер</cp:lastModifiedBy>
  <cp:lastPrinted>2022-01-28T13:39:21Z</cp:lastPrinted>
  <dcterms:created xsi:type="dcterms:W3CDTF">2020-01-29T13:38:50Z</dcterms:created>
  <dcterms:modified xsi:type="dcterms:W3CDTF">2023-03-15T15:10:43Z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